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2015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75" i="1"/>
  <c r="C61"/>
  <c r="C60"/>
  <c r="C74" s="1"/>
  <c r="C76" s="1"/>
  <c r="F76" s="1"/>
  <c r="C35"/>
  <c r="C34"/>
  <c r="C38" s="1"/>
  <c r="C33"/>
  <c r="C32"/>
  <c r="C27"/>
  <c r="G23"/>
  <c r="I22"/>
  <c r="I21"/>
  <c r="C20"/>
  <c r="C23" s="1"/>
  <c r="I19"/>
  <c r="I15"/>
  <c r="G14"/>
  <c r="I13"/>
  <c r="G13"/>
  <c r="I10"/>
  <c r="G9"/>
  <c r="I9" s="1"/>
  <c r="G8"/>
  <c r="G16" s="1"/>
  <c r="I7"/>
  <c r="I6"/>
  <c r="C5"/>
  <c r="C16" s="1"/>
  <c r="I16" l="1"/>
  <c r="G25"/>
  <c r="F84"/>
  <c r="E81"/>
  <c r="F81" s="1"/>
  <c r="C25"/>
  <c r="C29" s="1"/>
  <c r="I23"/>
  <c r="C81"/>
  <c r="C82" s="1"/>
  <c r="G17"/>
  <c r="I5"/>
  <c r="I8"/>
  <c r="I20"/>
  <c r="G26" l="1"/>
  <c r="G24"/>
  <c r="F82"/>
  <c r="F83" s="1"/>
  <c r="E82"/>
  <c r="I25"/>
  <c r="C26"/>
  <c r="I26" s="1"/>
  <c r="C17"/>
  <c r="I17" l="1"/>
  <c r="C49"/>
  <c r="C56"/>
  <c r="C24"/>
  <c r="I24" s="1"/>
  <c r="D91" l="1"/>
  <c r="C84"/>
  <c r="C83"/>
  <c r="C89" s="1"/>
  <c r="C92" s="1"/>
  <c r="E70"/>
  <c r="C65"/>
  <c r="E49"/>
  <c r="C53"/>
  <c r="E53" s="1"/>
  <c r="C52"/>
  <c r="E52" s="1"/>
  <c r="C51"/>
  <c r="E51" s="1"/>
  <c r="C50"/>
  <c r="E50" s="1"/>
  <c r="C68" l="1"/>
  <c r="E68" s="1"/>
  <c r="E65"/>
  <c r="E69" s="1"/>
  <c r="C66"/>
  <c r="C90"/>
  <c r="C85"/>
  <c r="C91" s="1"/>
  <c r="E54"/>
  <c r="E91" s="1"/>
  <c r="E92" s="1"/>
  <c r="E71"/>
  <c r="F92" l="1"/>
</calcChain>
</file>

<file path=xl/sharedStrings.xml><?xml version="1.0" encoding="utf-8"?>
<sst xmlns="http://schemas.openxmlformats.org/spreadsheetml/2006/main" count="105" uniqueCount="71">
  <si>
    <t>COSTI PREVISTI PER L'ESERCIZIO 2016 SERVIZIO ACQUEDOTTO</t>
  </si>
  <si>
    <t>COSTI FISSI</t>
  </si>
  <si>
    <t>PREVISIONI 2016 IVA ESCLUSA</t>
  </si>
  <si>
    <t>PRECONSUNTIVO 2015 IVA ESCLUSA</t>
  </si>
  <si>
    <t>DIFFERENZA</t>
  </si>
  <si>
    <t xml:space="preserve">ammortamento impianti </t>
  </si>
  <si>
    <t>oneri finanziari</t>
  </si>
  <si>
    <t>sfalcio erba</t>
  </si>
  <si>
    <t>controlli acqua e potabilizzazione</t>
  </si>
  <si>
    <t>sostituzione lampade UVA</t>
  </si>
  <si>
    <t>derivazioni idriche</t>
  </si>
  <si>
    <t>costo uso frequenze telecontrollo</t>
  </si>
  <si>
    <t>telecontrollo</t>
  </si>
  <si>
    <t>spese fatturazione</t>
  </si>
  <si>
    <t>letture contatori</t>
  </si>
  <si>
    <r>
      <t>TOTALE COSTI FISSI (</t>
    </r>
    <r>
      <rPr>
        <b/>
        <i/>
        <sz val="14"/>
        <color indexed="10"/>
        <rFont val="Arial"/>
        <family val="2"/>
      </rPr>
      <t>Cf</t>
    </r>
    <r>
      <rPr>
        <b/>
        <sz val="14"/>
        <color indexed="10"/>
        <rFont val="Arial"/>
        <family val="2"/>
      </rPr>
      <t>)</t>
    </r>
  </si>
  <si>
    <t>automatico</t>
  </si>
  <si>
    <r>
      <t>COSTI FISSI AMMISSIBILI PER IL CALCOLO DELLA QUOTA FISSA (</t>
    </r>
    <r>
      <rPr>
        <b/>
        <i/>
        <sz val="14"/>
        <color indexed="10"/>
        <rFont val="Arial"/>
        <family val="2"/>
      </rPr>
      <t>Cf</t>
    </r>
    <r>
      <rPr>
        <b/>
        <i/>
        <sz val="12"/>
        <color indexed="10"/>
        <rFont val="Arial"/>
        <family val="2"/>
      </rPr>
      <t>a</t>
    </r>
    <r>
      <rPr>
        <b/>
        <sz val="14"/>
        <color indexed="10"/>
        <rFont val="Arial"/>
        <family val="2"/>
      </rPr>
      <t>)</t>
    </r>
  </si>
  <si>
    <t>COSTI VARIABILI</t>
  </si>
  <si>
    <t>energia elettrica (pompaggio)</t>
  </si>
  <si>
    <t xml:space="preserve">personale </t>
  </si>
  <si>
    <t>materie di consumo</t>
  </si>
  <si>
    <r>
      <t>TOTALE COSTI VARIABILI (</t>
    </r>
    <r>
      <rPr>
        <b/>
        <i/>
        <sz val="14"/>
        <color indexed="48"/>
        <rFont val="Arial"/>
        <family val="2"/>
      </rPr>
      <t>Cv</t>
    </r>
    <r>
      <rPr>
        <b/>
        <sz val="14"/>
        <color indexed="48"/>
        <rFont val="Arial"/>
        <family val="2"/>
      </rPr>
      <t>)</t>
    </r>
  </si>
  <si>
    <r>
      <t>TOTALE COSTI VARIABILI AMMESSI (</t>
    </r>
    <r>
      <rPr>
        <b/>
        <i/>
        <sz val="14"/>
        <color indexed="48"/>
        <rFont val="Arial"/>
        <family val="2"/>
      </rPr>
      <t>Cv</t>
    </r>
    <r>
      <rPr>
        <b/>
        <sz val="14"/>
        <color indexed="48"/>
        <rFont val="Arial"/>
        <family val="2"/>
      </rPr>
      <t>)</t>
    </r>
  </si>
  <si>
    <r>
      <t>TOTALE COSTI (</t>
    </r>
    <r>
      <rPr>
        <b/>
        <i/>
        <sz val="14"/>
        <color indexed="48"/>
        <rFont val="Arial"/>
        <family val="2"/>
      </rPr>
      <t>C</t>
    </r>
    <r>
      <rPr>
        <b/>
        <sz val="14"/>
        <color indexed="48"/>
        <rFont val="Arial"/>
        <family val="2"/>
      </rPr>
      <t>)</t>
    </r>
  </si>
  <si>
    <t>TOTALE ENTRATE-COSTO OBIETTIVO CON IVA</t>
  </si>
  <si>
    <t>TOTALE ENTRATE PREVISTE</t>
  </si>
  <si>
    <r>
      <t>VERIFICA AUTOMATICA COSTI FISSI AMMESSI A QUOTA FISSA (</t>
    </r>
    <r>
      <rPr>
        <b/>
        <i/>
        <sz val="12"/>
        <rFont val="Arial"/>
        <family val="2"/>
      </rPr>
      <t>C</t>
    </r>
    <r>
      <rPr>
        <b/>
        <i/>
        <sz val="10"/>
        <rFont val="Arial"/>
        <family val="2"/>
      </rPr>
      <t>fa</t>
    </r>
    <r>
      <rPr>
        <b/>
        <sz val="12"/>
        <rFont val="Arial"/>
        <family val="2"/>
      </rPr>
      <t xml:space="preserve"> &lt;= 45%</t>
    </r>
    <r>
      <rPr>
        <b/>
        <i/>
        <sz val="12"/>
        <rFont val="Arial"/>
        <family val="2"/>
      </rPr>
      <t>C</t>
    </r>
    <r>
      <rPr>
        <b/>
        <sz val="12"/>
        <rFont val="Arial"/>
        <family val="2"/>
      </rPr>
      <t>)</t>
    </r>
  </si>
  <si>
    <t>CALCOLO DELLA QUOTA FISSA</t>
  </si>
  <si>
    <r>
      <t>INSERIRE IL NUMERO TOTALE DI UTENTI (</t>
    </r>
    <r>
      <rPr>
        <b/>
        <i/>
        <sz val="12"/>
        <rFont val="Arial"/>
        <family val="2"/>
      </rPr>
      <t>N</t>
    </r>
    <r>
      <rPr>
        <b/>
        <sz val="12"/>
        <rFont val="Arial"/>
        <family val="2"/>
      </rPr>
      <t>):</t>
    </r>
  </si>
  <si>
    <t>obbligatorio</t>
  </si>
  <si>
    <r>
      <t>INSERIRE IL NUMERO DI UTENTI DOMESTICI (</t>
    </r>
    <r>
      <rPr>
        <b/>
        <i/>
        <sz val="12"/>
        <rFont val="Arial"/>
        <family val="2"/>
      </rPr>
      <t>N</t>
    </r>
    <r>
      <rPr>
        <b/>
        <i/>
        <sz val="10"/>
        <rFont val="Arial"/>
        <family val="2"/>
      </rPr>
      <t>d</t>
    </r>
    <r>
      <rPr>
        <b/>
        <sz val="12"/>
        <rFont val="Arial"/>
        <family val="2"/>
      </rPr>
      <t>):</t>
    </r>
  </si>
  <si>
    <r>
      <t>NUMERO UTENTI NON DOMESTICI (</t>
    </r>
    <r>
      <rPr>
        <b/>
        <i/>
        <sz val="12"/>
        <rFont val="Arial"/>
        <family val="2"/>
      </rPr>
      <t>N</t>
    </r>
    <r>
      <rPr>
        <b/>
        <i/>
        <sz val="10"/>
        <rFont val="Arial"/>
        <family val="2"/>
      </rPr>
      <t>au</t>
    </r>
    <r>
      <rPr>
        <b/>
        <sz val="12"/>
        <rFont val="Arial"/>
        <family val="2"/>
      </rPr>
      <t>)=</t>
    </r>
  </si>
  <si>
    <r>
      <t>INSERIRE IL NUMERO DI ALLEVATORI USO ABBEVERAM. (</t>
    </r>
    <r>
      <rPr>
        <b/>
        <i/>
        <sz val="12"/>
        <rFont val="Arial"/>
        <family val="2"/>
      </rPr>
      <t>N</t>
    </r>
    <r>
      <rPr>
        <b/>
        <i/>
        <sz val="9"/>
        <rFont val="Arial"/>
        <family val="2"/>
      </rPr>
      <t xml:space="preserve">a - </t>
    </r>
    <r>
      <rPr>
        <b/>
        <sz val="9"/>
        <rFont val="Arial"/>
        <family val="2"/>
      </rPr>
      <t xml:space="preserve">NB: è una componente di </t>
    </r>
    <r>
      <rPr>
        <b/>
        <i/>
        <sz val="9"/>
        <rFont val="Arial"/>
        <family val="2"/>
      </rPr>
      <t>Nau</t>
    </r>
    <r>
      <rPr>
        <b/>
        <sz val="12"/>
        <rFont val="Arial"/>
        <family val="2"/>
      </rPr>
      <t>):</t>
    </r>
  </si>
  <si>
    <t>INSERIRE NUMERO UTENTI NON DOMESTICI CATEGORIA A (*):</t>
  </si>
  <si>
    <t>facoltativo</t>
  </si>
  <si>
    <t>INSERIRE NUMERO UTENTI NON DOMESTICI CATEGORIA B (*):</t>
  </si>
  <si>
    <r>
      <t xml:space="preserve">ALTRI UTENTI NON DOMESTICI </t>
    </r>
    <r>
      <rPr>
        <b/>
        <sz val="10"/>
        <rFont val="Arial"/>
        <family val="2"/>
      </rPr>
      <t>(CATEGORIA RESIDUALE AL NETTO DEGLI ALLEVATORI)</t>
    </r>
  </si>
  <si>
    <r>
      <t>nota *: questi dati devono essere inseriti</t>
    </r>
    <r>
      <rPr>
        <b/>
        <sz val="10"/>
        <rFont val="Arial"/>
        <family val="2"/>
      </rPr>
      <t xml:space="preserve"> solo nel caso in cui si vogliano differenziare le quote fisse</t>
    </r>
    <r>
      <rPr>
        <sz val="10"/>
        <rFont val="Arial"/>
        <family val="2"/>
      </rPr>
      <t xml:space="preserve"> tra diverse tipologie di utenza non domestica.</t>
    </r>
  </si>
  <si>
    <t xml:space="preserve"> INSERIRE IL PESO DA ATTRIBUIRE ALLE DIVERSE TIPOLOGIE DI UTENTI NON DOMESTICI (1&lt;p&lt;4) RISPETTO A QUELLI DOMESTICI (*)</t>
  </si>
  <si>
    <t>**PESO UTENTI CATEGORIA A:</t>
  </si>
  <si>
    <t>**PESO UTENTI CATEGORIA B:</t>
  </si>
  <si>
    <t>PESO  UTENTI NON DOMESTICI</t>
  </si>
  <si>
    <t>nota *: se p = 1, la quota fissa per quella categoria di utente non domestico sarà uguale a quella delle utenze domestiche; se P = 2, 3 o 4, la quota fissa ammonterà rispettivamento al doppio, al triplo o al quadriplo di quella degli utenti domestici.</t>
  </si>
  <si>
    <r>
      <t xml:space="preserve">nota **: questi dati devono essere inseriti solo nel caso in cui si vogliano </t>
    </r>
    <r>
      <rPr>
        <b/>
        <sz val="10"/>
        <rFont val="Arial"/>
        <family val="2"/>
      </rPr>
      <t>differenziare le quote fisse tra diverse tipologie di utenza non domestica</t>
    </r>
    <r>
      <rPr>
        <sz val="10"/>
        <rFont val="Arial"/>
        <family val="2"/>
      </rPr>
      <t>.</t>
    </r>
  </si>
  <si>
    <r>
      <t>QUOTA FISSA UTENTI DOMESTICI (</t>
    </r>
    <r>
      <rPr>
        <b/>
        <i/>
        <sz val="12"/>
        <rFont val="Arial"/>
        <family val="2"/>
      </rPr>
      <t>Q</t>
    </r>
    <r>
      <rPr>
        <b/>
        <i/>
        <sz val="10"/>
        <rFont val="Arial"/>
        <family val="2"/>
      </rPr>
      <t>f</t>
    </r>
    <r>
      <rPr>
        <b/>
        <sz val="12"/>
        <rFont val="Arial"/>
        <family val="2"/>
      </rPr>
      <t>) =</t>
    </r>
  </si>
  <si>
    <r>
      <t>QUOTA FISSA ALLEVATORI (</t>
    </r>
    <r>
      <rPr>
        <b/>
        <i/>
        <sz val="12"/>
        <rFont val="Arial"/>
        <family val="2"/>
      </rPr>
      <t>Q</t>
    </r>
    <r>
      <rPr>
        <b/>
        <i/>
        <sz val="10"/>
        <rFont val="Arial"/>
        <family val="2"/>
      </rPr>
      <t>fa</t>
    </r>
    <r>
      <rPr>
        <b/>
        <sz val="12"/>
        <rFont val="Arial"/>
        <family val="2"/>
      </rPr>
      <t>)=</t>
    </r>
  </si>
  <si>
    <t>QUOTA FISSA UTENTI NON DOMESTICI CATEGORIA A =</t>
  </si>
  <si>
    <t>QUOTA FISSA UTENTI NON DOMESTICI CATEGORIA B =</t>
  </si>
  <si>
    <t>QUOTA FISSA ALTRI UTENTI  NON DOMESTICI (CATEGORIA RESIDUALE) =</t>
  </si>
  <si>
    <r>
      <t>COSTI FISSI ESUBERANTI NON COPERTI DA QUOTA FISSA DA COPRIRE CON LA QUOTA VARIABILE (</t>
    </r>
    <r>
      <rPr>
        <b/>
        <i/>
        <sz val="12"/>
        <rFont val="Arial"/>
        <family val="2"/>
      </rPr>
      <t>Cf</t>
    </r>
    <r>
      <rPr>
        <b/>
        <i/>
        <sz val="10"/>
        <rFont val="Arial"/>
        <family val="2"/>
      </rPr>
      <t>e</t>
    </r>
    <r>
      <rPr>
        <b/>
        <sz val="12"/>
        <rFont val="Arial"/>
        <family val="2"/>
      </rPr>
      <t>)</t>
    </r>
  </si>
  <si>
    <t xml:space="preserve">INDIVIDUAZIONE DELLA TARIFFA BASE UNIFICATA </t>
  </si>
  <si>
    <r>
      <t>INSERIRE IL NUMERO TOTALE METRI CUBI DI ACQUA CHE SI PREVEDE DI FATTURARE (</t>
    </r>
    <r>
      <rPr>
        <b/>
        <i/>
        <sz val="12"/>
        <rFont val="Arial"/>
        <family val="2"/>
      </rPr>
      <t>M</t>
    </r>
    <r>
      <rPr>
        <b/>
        <i/>
        <sz val="10"/>
        <rFont val="Arial"/>
        <family val="2"/>
      </rPr>
      <t>c</t>
    </r>
    <r>
      <rPr>
        <b/>
        <sz val="12"/>
        <rFont val="Arial"/>
        <family val="2"/>
      </rPr>
      <t>):</t>
    </r>
  </si>
  <si>
    <r>
      <t>INSERIRE IL NUMERO TOTALE METRI CUBI DI ACQUA CHE SI PREVEDE DI FATTURARE AGLI ALLEVATORI PER USO ABBEVERAMENTO (</t>
    </r>
    <r>
      <rPr>
        <b/>
        <i/>
        <sz val="12"/>
        <rFont val="Arial"/>
        <family val="2"/>
      </rPr>
      <t>M</t>
    </r>
    <r>
      <rPr>
        <b/>
        <sz val="12"/>
        <rFont val="Arial"/>
        <family val="2"/>
      </rPr>
      <t>c</t>
    </r>
    <r>
      <rPr>
        <b/>
        <i/>
        <sz val="10"/>
        <rFont val="Arial"/>
        <family val="2"/>
      </rPr>
      <t>a - componente di Mc</t>
    </r>
    <r>
      <rPr>
        <b/>
        <sz val="12"/>
        <rFont val="Arial"/>
        <family val="2"/>
      </rPr>
      <t>):</t>
    </r>
  </si>
  <si>
    <r>
      <t>INSERIRE RICAVI DIVERSI (</t>
    </r>
    <r>
      <rPr>
        <b/>
        <i/>
        <sz val="12"/>
        <rFont val="Arial"/>
        <family val="2"/>
      </rPr>
      <t>R</t>
    </r>
    <r>
      <rPr>
        <b/>
        <i/>
        <sz val="10"/>
        <rFont val="Arial"/>
        <family val="2"/>
      </rPr>
      <t>d</t>
    </r>
    <r>
      <rPr>
        <b/>
        <sz val="12"/>
        <rFont val="Arial"/>
        <family val="2"/>
      </rPr>
      <t>) + RICAVI DA TARIFFE SPECIALI (</t>
    </r>
    <r>
      <rPr>
        <b/>
        <i/>
        <sz val="12"/>
        <rFont val="Arial"/>
        <family val="2"/>
      </rPr>
      <t>Rts</t>
    </r>
    <r>
      <rPr>
        <b/>
        <sz val="12"/>
        <rFont val="Arial"/>
        <family val="2"/>
      </rPr>
      <t>)</t>
    </r>
  </si>
  <si>
    <r>
      <t>CALCOLO DELLA TARIFFA BASE UNIFICATA (</t>
    </r>
    <r>
      <rPr>
        <b/>
        <i/>
        <sz val="12"/>
        <rFont val="Arial"/>
        <family val="2"/>
      </rPr>
      <t>Tbu</t>
    </r>
    <r>
      <rPr>
        <b/>
        <sz val="12"/>
        <rFont val="Arial"/>
        <family val="2"/>
      </rPr>
      <t>) =</t>
    </r>
  </si>
  <si>
    <t>TARIFFA ARROTONDATA</t>
  </si>
  <si>
    <r>
      <t>CALCOLO DELLA TARIFFA BASE UNIFICATA  ALLEVATORI PER USO ABBEVER. (</t>
    </r>
    <r>
      <rPr>
        <b/>
        <i/>
        <sz val="12"/>
        <rFont val="Arial"/>
        <family val="2"/>
      </rPr>
      <t>Tbu</t>
    </r>
    <r>
      <rPr>
        <b/>
        <i/>
        <sz val="10"/>
        <rFont val="Arial"/>
        <family val="2"/>
      </rPr>
      <t>a</t>
    </r>
    <r>
      <rPr>
        <b/>
        <sz val="12"/>
        <rFont val="Arial"/>
        <family val="2"/>
      </rPr>
      <t>) =</t>
    </r>
  </si>
  <si>
    <t>I SUCCESSIVI CAMPI SONO FACOLTATIVI E DEVONO ESSERE COMPILATI SOLO NEL CASO IN CUI SI VOGLIA MAGGIORARE LA QUOTA VARIABILE A CARICO DELLE RESIDENZE SECONDARIE</t>
  </si>
  <si>
    <r>
      <t>INSERIRE IL NUMERO TOTALE METRI CUBI DI ACQUA CHE SI PREVEDE DI FATTURARE ALLE RESIDENZE SECONDARIE (</t>
    </r>
    <r>
      <rPr>
        <b/>
        <i/>
        <sz val="12"/>
        <rFont val="Arial"/>
        <family val="2"/>
      </rPr>
      <t>Mc</t>
    </r>
    <r>
      <rPr>
        <b/>
        <i/>
        <sz val="10"/>
        <rFont val="Arial"/>
        <family val="2"/>
      </rPr>
      <t>rs</t>
    </r>
    <r>
      <rPr>
        <b/>
        <sz val="12"/>
        <rFont val="Arial"/>
        <family val="2"/>
      </rPr>
      <t>):</t>
    </r>
  </si>
  <si>
    <r>
      <t>INSERIRE IL NUMERO UTENTI DELLE RESIDENZE SECONDARIE (</t>
    </r>
    <r>
      <rPr>
        <b/>
        <i/>
        <sz val="12"/>
        <rFont val="Arial"/>
        <family val="2"/>
      </rPr>
      <t>N</t>
    </r>
    <r>
      <rPr>
        <b/>
        <i/>
        <sz val="10"/>
        <rFont val="Arial"/>
        <family val="2"/>
      </rPr>
      <t>rs</t>
    </r>
    <r>
      <rPr>
        <b/>
        <sz val="12"/>
        <rFont val="Arial"/>
        <family val="2"/>
      </rPr>
      <t>):</t>
    </r>
  </si>
  <si>
    <r>
      <t>METRI CUBI CHE SI PREVEDE DI FATTURARE AD ESCLUSIONE DELLE RESIDENZE SECONDARIE E DEGLI ALLEVATORI PER USO ABBEVERAMENTO (</t>
    </r>
    <r>
      <rPr>
        <b/>
        <i/>
        <sz val="12"/>
        <rFont val="Arial"/>
        <family val="2"/>
      </rPr>
      <t>Mc</t>
    </r>
    <r>
      <rPr>
        <b/>
        <i/>
        <sz val="10"/>
        <rFont val="Arial"/>
        <family val="2"/>
      </rPr>
      <t>au</t>
    </r>
    <r>
      <rPr>
        <b/>
        <sz val="12"/>
        <rFont val="Arial"/>
        <family val="2"/>
      </rPr>
      <t>)</t>
    </r>
  </si>
  <si>
    <r>
      <t>CONSUMO MEDIO PREVISTO RESIDENZE SECONDARIE (</t>
    </r>
    <r>
      <rPr>
        <b/>
        <i/>
        <sz val="12"/>
        <rFont val="Arial"/>
        <family val="2"/>
      </rPr>
      <t>Mcm</t>
    </r>
    <r>
      <rPr>
        <b/>
        <i/>
        <sz val="10"/>
        <rFont val="Arial"/>
        <family val="2"/>
      </rPr>
      <t>rs</t>
    </r>
    <r>
      <rPr>
        <b/>
        <sz val="12"/>
        <rFont val="Arial"/>
        <family val="2"/>
      </rPr>
      <t>)=</t>
    </r>
  </si>
  <si>
    <r>
      <t>CONSUMO MEDIO PREVISTO UTENTI DIVERSI DALLE RESIDENZE SECONDARIE (</t>
    </r>
    <r>
      <rPr>
        <b/>
        <i/>
        <sz val="12"/>
        <rFont val="Arial"/>
        <family val="2"/>
      </rPr>
      <t>Mcm</t>
    </r>
    <r>
      <rPr>
        <b/>
        <i/>
        <sz val="10"/>
        <rFont val="Arial"/>
        <family val="2"/>
      </rPr>
      <t>au</t>
    </r>
    <r>
      <rPr>
        <b/>
        <sz val="12"/>
        <rFont val="Arial"/>
        <family val="2"/>
      </rPr>
      <t>)=</t>
    </r>
  </si>
  <si>
    <t>E' POSSIBILE MAGGIORARE LA TARIFFA A CARICO DELLE RESIDENZE SECONDARIE? (verifica automatica delle condizioni per poter maggiorare la tariffa a carico delle residenze secondarie)</t>
  </si>
  <si>
    <t>CALCOLO DELLA TARIFFA BASE UNIFICATA</t>
  </si>
  <si>
    <r>
      <t>TBU A COPERTURA DEI SOLI COSTI VARIBILI (</t>
    </r>
    <r>
      <rPr>
        <b/>
        <i/>
        <sz val="12"/>
        <rFont val="Arial"/>
        <family val="2"/>
      </rPr>
      <t>Tbu</t>
    </r>
    <r>
      <rPr>
        <b/>
        <i/>
        <sz val="10"/>
        <rFont val="Arial"/>
        <family val="2"/>
      </rPr>
      <t>cv</t>
    </r>
    <r>
      <rPr>
        <b/>
        <sz val="12"/>
        <rFont val="Arial"/>
        <family val="2"/>
      </rPr>
      <t>)</t>
    </r>
  </si>
  <si>
    <r>
      <t>TBU ALLEVATORI A COPERTURA DEI SOLI COSTI VARIBILI (</t>
    </r>
    <r>
      <rPr>
        <b/>
        <i/>
        <sz val="12"/>
        <rFont val="Arial"/>
        <family val="2"/>
      </rPr>
      <t>Tbua</t>
    </r>
    <r>
      <rPr>
        <b/>
        <i/>
        <sz val="10"/>
        <rFont val="Arial"/>
        <family val="2"/>
      </rPr>
      <t>cv</t>
    </r>
    <r>
      <rPr>
        <b/>
        <sz val="12"/>
        <rFont val="Arial"/>
        <family val="2"/>
      </rPr>
      <t>)</t>
    </r>
  </si>
  <si>
    <r>
      <t>TBU A CARICO DELLE RESIDENZE SECONDARIE (</t>
    </r>
    <r>
      <rPr>
        <b/>
        <i/>
        <sz val="12"/>
        <rFont val="Arial"/>
        <family val="2"/>
      </rPr>
      <t>Tbu</t>
    </r>
    <r>
      <rPr>
        <b/>
        <i/>
        <sz val="10"/>
        <rFont val="Arial"/>
        <family val="2"/>
      </rPr>
      <t>rs</t>
    </r>
    <r>
      <rPr>
        <b/>
        <sz val="12"/>
        <rFont val="Arial"/>
        <family val="2"/>
      </rPr>
      <t>)</t>
    </r>
  </si>
  <si>
    <r>
      <t>TBU A CARICO DI TUTTI GLI ALTRI USI (</t>
    </r>
    <r>
      <rPr>
        <b/>
        <i/>
        <sz val="12"/>
        <rFont val="Arial"/>
        <family val="2"/>
      </rPr>
      <t>Tbu</t>
    </r>
    <r>
      <rPr>
        <b/>
        <i/>
        <sz val="10"/>
        <rFont val="Arial"/>
        <family val="2"/>
      </rPr>
      <t>au</t>
    </r>
    <r>
      <rPr>
        <b/>
        <sz val="12"/>
        <rFont val="Arial"/>
        <family val="2"/>
      </rPr>
      <t>)</t>
    </r>
  </si>
  <si>
    <t>TBU ALLEVATORI PER USO ABBEVERAMENTO (Tbua)</t>
  </si>
</sst>
</file>

<file path=xl/styles.xml><?xml version="1.0" encoding="utf-8"?>
<styleSheet xmlns="http://schemas.openxmlformats.org/spreadsheetml/2006/main">
  <numFmts count="12">
    <numFmt numFmtId="43" formatCode="_-* #,##0.00_-;\-* #,##0.00_-;_-* &quot;-&quot;??_-;_-@_-"/>
    <numFmt numFmtId="164" formatCode="_-[$€-410]\ * #,##0.00_-;\-[$€-410]\ * #,##0.00_-;_-[$€-410]\ * &quot;-&quot;??_-;_-@_-"/>
    <numFmt numFmtId="165" formatCode="_-* #,##0_-;\-* #,##0_-;_-* &quot;-&quot;??_-;_-@_-"/>
    <numFmt numFmtId="166" formatCode="_-* #,##0.0000000_-;\-* #,##0.0000000_-;_-* &quot;-&quot;??_-;_-@_-"/>
    <numFmt numFmtId="167" formatCode="_-* #,##0.00000000000_-;\-* #,##0.00000000000_-;_-* &quot;-&quot;??_-;_-@_-"/>
    <numFmt numFmtId="168" formatCode="_-* #,##0.000000_-;\-* #,##0.000000_-;_-* &quot;-&quot;??_-;_-@_-"/>
    <numFmt numFmtId="169" formatCode="_-* #,##0.0000000_-;\-* #,##0.0000000_-;_-* &quot;-&quot;???????_-;_-@_-"/>
    <numFmt numFmtId="170" formatCode="0.0000"/>
    <numFmt numFmtId="171" formatCode="_-* #,##0.000_-;\-* #,##0.000_-;_-* &quot;-&quot;??_-;_-@_-"/>
    <numFmt numFmtId="172" formatCode="_-* #,##0.000000000_-;\-* #,##0.000000000_-;_-* &quot;-&quot;??_-;_-@_-"/>
    <numFmt numFmtId="173" formatCode="_-* #,##0.00000_-;\-* #,##0.00000_-;_-* &quot;-&quot;??_-;_-@_-"/>
    <numFmt numFmtId="174" formatCode="_-* #,##0.000_-;\-* #,##0.000_-;_-* &quot;-&quot;?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4"/>
      <color indexed="48"/>
      <name val="Arial"/>
      <family val="2"/>
    </font>
    <font>
      <b/>
      <i/>
      <sz val="14"/>
      <color indexed="4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u/>
      <sz val="16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b/>
      <sz val="16"/>
      <color indexed="10"/>
      <name val="Arial"/>
      <family val="2"/>
    </font>
    <font>
      <b/>
      <sz val="26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 applyProtection="1">
      <alignment vertical="top" wrapText="1"/>
      <protection locked="0"/>
    </xf>
    <xf numFmtId="164" fontId="6" fillId="2" borderId="5" xfId="1" applyNumberFormat="1" applyFont="1" applyFill="1" applyBorder="1" applyAlignment="1" applyProtection="1">
      <alignment horizontal="right" vertical="top" wrapText="1"/>
      <protection locked="0"/>
    </xf>
    <xf numFmtId="164" fontId="5" fillId="0" borderId="0" xfId="0" applyNumberFormat="1" applyFont="1" applyAlignment="1">
      <alignment horizontal="left" vertical="center"/>
    </xf>
    <xf numFmtId="164" fontId="2" fillId="0" borderId="0" xfId="0" applyNumberFormat="1" applyFont="1"/>
    <xf numFmtId="164" fontId="6" fillId="2" borderId="2" xfId="1" applyNumberFormat="1" applyFont="1" applyFill="1" applyBorder="1" applyAlignment="1" applyProtection="1">
      <alignment horizontal="right" vertical="top" wrapText="1"/>
      <protection locked="0"/>
    </xf>
    <xf numFmtId="164" fontId="6" fillId="2" borderId="4" xfId="1" applyNumberFormat="1" applyFont="1" applyFill="1" applyBorder="1" applyAlignment="1" applyProtection="1">
      <alignment horizontal="right" vertical="top" wrapText="1"/>
      <protection locked="0"/>
    </xf>
    <xf numFmtId="0" fontId="7" fillId="2" borderId="4" xfId="0" applyFont="1" applyFill="1" applyBorder="1" applyAlignment="1">
      <alignment horizontal="right" vertical="top" wrapText="1"/>
    </xf>
    <xf numFmtId="164" fontId="7" fillId="2" borderId="4" xfId="1" applyNumberFormat="1" applyFont="1" applyFill="1" applyBorder="1" applyAlignment="1">
      <alignment horizontal="right" vertical="top" wrapText="1"/>
    </xf>
    <xf numFmtId="164" fontId="7" fillId="2" borderId="5" xfId="0" applyNumberFormat="1" applyFont="1" applyFill="1" applyBorder="1" applyAlignment="1" applyProtection="1">
      <alignment horizontal="right" vertical="top" wrapText="1"/>
    </xf>
    <xf numFmtId="164" fontId="7" fillId="2" borderId="4" xfId="0" applyNumberFormat="1" applyFont="1" applyFill="1" applyBorder="1" applyAlignment="1" applyProtection="1">
      <alignment horizontal="right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6" fillId="3" borderId="4" xfId="0" applyFont="1" applyFill="1" applyBorder="1" applyAlignment="1" applyProtection="1">
      <alignment vertical="top" wrapText="1"/>
      <protection locked="0"/>
    </xf>
    <xf numFmtId="164" fontId="6" fillId="3" borderId="5" xfId="1" applyNumberFormat="1" applyFont="1" applyFill="1" applyBorder="1" applyAlignment="1" applyProtection="1">
      <alignment horizontal="right" vertical="top" wrapText="1"/>
      <protection locked="0"/>
    </xf>
    <xf numFmtId="164" fontId="6" fillId="3" borderId="4" xfId="1" applyNumberFormat="1" applyFont="1" applyFill="1" applyBorder="1" applyAlignment="1" applyProtection="1">
      <alignment horizontal="right" vertical="top" wrapText="1"/>
      <protection locked="0"/>
    </xf>
    <xf numFmtId="0" fontId="10" fillId="3" borderId="4" xfId="0" applyFont="1" applyFill="1" applyBorder="1" applyAlignment="1">
      <alignment horizontal="right" vertical="top" wrapText="1"/>
    </xf>
    <xf numFmtId="164" fontId="10" fillId="3" borderId="5" xfId="1" applyNumberFormat="1" applyFont="1" applyFill="1" applyBorder="1" applyAlignment="1" applyProtection="1">
      <alignment horizontal="right" vertical="top" wrapText="1"/>
    </xf>
    <xf numFmtId="164" fontId="10" fillId="3" borderId="4" xfId="1" applyNumberFormat="1" applyFont="1" applyFill="1" applyBorder="1" applyAlignment="1" applyProtection="1">
      <alignment horizontal="right" vertical="top" wrapText="1"/>
    </xf>
    <xf numFmtId="164" fontId="10" fillId="3" borderId="5" xfId="0" applyNumberFormat="1" applyFont="1" applyFill="1" applyBorder="1" applyAlignment="1">
      <alignment horizontal="right" vertical="top" wrapText="1"/>
    </xf>
    <xf numFmtId="164" fontId="10" fillId="3" borderId="4" xfId="0" applyNumberFormat="1" applyFont="1" applyFill="1" applyBorder="1" applyAlignment="1">
      <alignment horizontal="right" vertical="top" wrapText="1"/>
    </xf>
    <xf numFmtId="0" fontId="6" fillId="0" borderId="0" xfId="0" applyNumberFormat="1" applyFont="1" applyFill="1" applyAlignment="1">
      <alignment horizontal="right" vertical="top" wrapText="1"/>
    </xf>
    <xf numFmtId="0" fontId="1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right" vertical="top"/>
    </xf>
    <xf numFmtId="43" fontId="15" fillId="0" borderId="0" xfId="0" applyNumberFormat="1" applyFont="1" applyFill="1" applyAlignment="1">
      <alignment vertical="top"/>
    </xf>
    <xf numFmtId="0" fontId="16" fillId="0" borderId="0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right"/>
    </xf>
    <xf numFmtId="165" fontId="6" fillId="4" borderId="7" xfId="1" applyNumberFormat="1" applyFont="1" applyFill="1" applyBorder="1" applyAlignment="1" applyProtection="1">
      <alignment horizontal="left"/>
      <protection locked="0"/>
    </xf>
    <xf numFmtId="0" fontId="6" fillId="4" borderId="8" xfId="0" applyFont="1" applyFill="1" applyBorder="1" applyAlignment="1">
      <alignment horizontal="right"/>
    </xf>
    <xf numFmtId="165" fontId="6" fillId="4" borderId="9" xfId="1" applyNumberFormat="1" applyFont="1" applyFill="1" applyBorder="1" applyAlignment="1" applyProtection="1">
      <alignment horizontal="left"/>
      <protection locked="0"/>
    </xf>
    <xf numFmtId="165" fontId="6" fillId="4" borderId="9" xfId="1" applyNumberFormat="1" applyFont="1" applyFill="1" applyBorder="1" applyAlignment="1" applyProtection="1">
      <alignment horizontal="left"/>
    </xf>
    <xf numFmtId="0" fontId="6" fillId="4" borderId="10" xfId="0" applyFont="1" applyFill="1" applyBorder="1" applyAlignment="1">
      <alignment horizontal="right"/>
    </xf>
    <xf numFmtId="165" fontId="6" fillId="4" borderId="11" xfId="1" applyNumberFormat="1" applyFont="1" applyFill="1" applyBorder="1" applyAlignment="1" applyProtection="1">
      <alignment horizontal="left"/>
      <protection locked="0"/>
    </xf>
    <xf numFmtId="0" fontId="2" fillId="0" borderId="0" xfId="0" applyFont="1" applyFill="1"/>
    <xf numFmtId="0" fontId="6" fillId="2" borderId="6" xfId="0" applyFont="1" applyFill="1" applyBorder="1" applyAlignment="1">
      <alignment horizontal="right"/>
    </xf>
    <xf numFmtId="165" fontId="6" fillId="2" borderId="7" xfId="1" applyNumberFormat="1" applyFont="1" applyFill="1" applyBorder="1" applyAlignment="1" applyProtection="1">
      <alignment horizontal="left"/>
      <protection locked="0"/>
    </xf>
    <xf numFmtId="0" fontId="6" fillId="2" borderId="8" xfId="0" applyFont="1" applyFill="1" applyBorder="1" applyAlignment="1">
      <alignment horizontal="right"/>
    </xf>
    <xf numFmtId="165" fontId="6" fillId="2" borderId="9" xfId="1" applyNumberFormat="1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>
      <alignment horizontal="right"/>
    </xf>
    <xf numFmtId="165" fontId="6" fillId="2" borderId="13" xfId="1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justify" vertical="top" wrapText="1"/>
    </xf>
    <xf numFmtId="165" fontId="6" fillId="0" borderId="0" xfId="1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43" fontId="6" fillId="2" borderId="9" xfId="1" applyNumberFormat="1" applyFont="1" applyFill="1" applyBorder="1" applyAlignment="1" applyProtection="1">
      <alignment horizontal="left"/>
      <protection locked="0"/>
    </xf>
    <xf numFmtId="0" fontId="6" fillId="2" borderId="10" xfId="0" applyFont="1" applyFill="1" applyBorder="1" applyAlignment="1">
      <alignment horizontal="right"/>
    </xf>
    <xf numFmtId="43" fontId="6" fillId="2" borderId="11" xfId="1" applyNumberFormat="1" applyFont="1" applyFill="1" applyBorder="1" applyAlignment="1" applyProtection="1">
      <alignment horizontal="left"/>
      <protection locked="0"/>
    </xf>
    <xf numFmtId="165" fontId="6" fillId="4" borderId="14" xfId="1" applyNumberFormat="1" applyFont="1" applyFill="1" applyBorder="1" applyAlignment="1" applyProtection="1">
      <alignment horizontal="right" wrapText="1"/>
      <protection locked="0"/>
    </xf>
    <xf numFmtId="43" fontId="6" fillId="4" borderId="15" xfId="1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justify" wrapText="1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right"/>
    </xf>
    <xf numFmtId="43" fontId="4" fillId="5" borderId="17" xfId="1" applyFont="1" applyFill="1" applyBorder="1" applyAlignment="1">
      <alignment horizontal="left"/>
    </xf>
    <xf numFmtId="43" fontId="19" fillId="0" borderId="0" xfId="0" applyNumberFormat="1" applyFont="1" applyFill="1"/>
    <xf numFmtId="0" fontId="6" fillId="5" borderId="8" xfId="0" applyFont="1" applyFill="1" applyBorder="1" applyAlignment="1">
      <alignment horizontal="right"/>
    </xf>
    <xf numFmtId="43" fontId="4" fillId="5" borderId="9" xfId="1" applyFont="1" applyFill="1" applyBorder="1" applyAlignment="1">
      <alignment horizontal="left"/>
    </xf>
    <xf numFmtId="0" fontId="6" fillId="5" borderId="12" xfId="0" applyFont="1" applyFill="1" applyBorder="1" applyAlignment="1">
      <alignment horizontal="right" wrapText="1"/>
    </xf>
    <xf numFmtId="43" fontId="4" fillId="5" borderId="13" xfId="1" applyFont="1" applyFill="1" applyBorder="1" applyAlignment="1">
      <alignment horizontal="left"/>
    </xf>
    <xf numFmtId="165" fontId="2" fillId="0" borderId="0" xfId="0" applyNumberFormat="1" applyFont="1" applyFill="1"/>
    <xf numFmtId="0" fontId="5" fillId="0" borderId="0" xfId="0" applyFont="1" applyFill="1" applyBorder="1" applyAlignment="1">
      <alignment horizontal="right" wrapText="1"/>
    </xf>
    <xf numFmtId="43" fontId="4" fillId="0" borderId="0" xfId="1" applyFont="1" applyFill="1" applyBorder="1" applyAlignment="1">
      <alignment horizontal="left"/>
    </xf>
    <xf numFmtId="43" fontId="19" fillId="4" borderId="0" xfId="0" applyNumberFormat="1" applyFont="1" applyFill="1"/>
    <xf numFmtId="165" fontId="7" fillId="0" borderId="0" xfId="0" applyNumberFormat="1" applyFont="1" applyFill="1" applyAlignment="1"/>
    <xf numFmtId="43" fontId="20" fillId="0" borderId="0" xfId="1" applyFont="1" applyFill="1" applyBorder="1" applyAlignment="1">
      <alignment horizontal="left"/>
    </xf>
    <xf numFmtId="0" fontId="6" fillId="4" borderId="18" xfId="0" applyFont="1" applyFill="1" applyBorder="1" applyAlignment="1">
      <alignment horizontal="right" wrapText="1"/>
    </xf>
    <xf numFmtId="165" fontId="6" fillId="4" borderId="3" xfId="1" applyNumberFormat="1" applyFont="1" applyFill="1" applyBorder="1" applyAlignment="1" applyProtection="1">
      <alignment horizontal="left"/>
      <protection locked="0"/>
    </xf>
    <xf numFmtId="165" fontId="6" fillId="0" borderId="0" xfId="1" applyNumberFormat="1" applyFont="1" applyFill="1" applyBorder="1" applyAlignment="1" applyProtection="1">
      <alignment horizontal="left"/>
      <protection locked="0"/>
    </xf>
    <xf numFmtId="0" fontId="6" fillId="5" borderId="18" xfId="0" applyFont="1" applyFill="1" applyBorder="1" applyAlignment="1">
      <alignment horizontal="right" vertical="center"/>
    </xf>
    <xf numFmtId="166" fontId="4" fillId="5" borderId="3" xfId="0" applyNumberFormat="1" applyFont="1" applyFill="1" applyBorder="1" applyAlignment="1">
      <alignment vertical="center"/>
    </xf>
    <xf numFmtId="0" fontId="6" fillId="5" borderId="0" xfId="0" applyFont="1" applyFill="1" applyBorder="1" applyAlignment="1">
      <alignment horizontal="right" vertical="center"/>
    </xf>
    <xf numFmtId="43" fontId="4" fillId="5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vertical="center"/>
    </xf>
    <xf numFmtId="167" fontId="2" fillId="0" borderId="0" xfId="0" applyNumberFormat="1" applyFont="1"/>
    <xf numFmtId="0" fontId="20" fillId="4" borderId="18" xfId="0" applyFont="1" applyFill="1" applyBorder="1" applyAlignment="1">
      <alignment horizontal="center" wrapText="1"/>
    </xf>
    <xf numFmtId="0" fontId="20" fillId="4" borderId="19" xfId="0" applyFont="1" applyFill="1" applyBorder="1" applyAlignment="1">
      <alignment horizontal="center" wrapText="1"/>
    </xf>
    <xf numFmtId="0" fontId="20" fillId="4" borderId="3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right" wrapText="1"/>
    </xf>
    <xf numFmtId="165" fontId="6" fillId="5" borderId="7" xfId="1" applyNumberFormat="1" applyFont="1" applyFill="1" applyBorder="1" applyAlignment="1">
      <alignment horizontal="left"/>
    </xf>
    <xf numFmtId="43" fontId="6" fillId="5" borderId="9" xfId="1" applyFont="1" applyFill="1" applyBorder="1" applyAlignment="1">
      <alignment horizontal="left"/>
    </xf>
    <xf numFmtId="0" fontId="6" fillId="5" borderId="12" xfId="0" applyFont="1" applyFill="1" applyBorder="1" applyAlignment="1">
      <alignment horizontal="right"/>
    </xf>
    <xf numFmtId="43" fontId="6" fillId="5" borderId="13" xfId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43" fontId="2" fillId="0" borderId="0" xfId="0" applyNumberFormat="1" applyFont="1" applyFill="1"/>
    <xf numFmtId="0" fontId="6" fillId="0" borderId="0" xfId="0" applyFont="1" applyFill="1" applyBorder="1" applyAlignment="1">
      <alignment horizontal="right" wrapText="1"/>
    </xf>
    <xf numFmtId="43" fontId="21" fillId="0" borderId="0" xfId="1" applyFont="1" applyFill="1" applyBorder="1" applyAlignment="1">
      <alignment horizontal="left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right" vertical="center"/>
    </xf>
    <xf numFmtId="166" fontId="6" fillId="5" borderId="15" xfId="0" applyNumberFormat="1" applyFont="1" applyFill="1" applyBorder="1" applyAlignment="1">
      <alignment vertical="center"/>
    </xf>
    <xf numFmtId="168" fontId="2" fillId="0" borderId="0" xfId="0" applyNumberFormat="1" applyFont="1" applyFill="1"/>
    <xf numFmtId="166" fontId="6" fillId="5" borderId="3" xfId="0" applyNumberFormat="1" applyFont="1" applyFill="1" applyBorder="1" applyAlignment="1">
      <alignment vertical="center"/>
    </xf>
    <xf numFmtId="1" fontId="2" fillId="0" borderId="0" xfId="0" applyNumberFormat="1" applyFont="1" applyFill="1"/>
    <xf numFmtId="0" fontId="6" fillId="5" borderId="14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9" fontId="2" fillId="0" borderId="0" xfId="0" applyNumberFormat="1" applyFont="1"/>
    <xf numFmtId="165" fontId="5" fillId="4" borderId="22" xfId="0" applyNumberFormat="1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  <xf numFmtId="167" fontId="2" fillId="4" borderId="22" xfId="0" applyNumberFormat="1" applyFont="1" applyFill="1" applyBorder="1"/>
    <xf numFmtId="165" fontId="5" fillId="4" borderId="5" xfId="0" applyNumberFormat="1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170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71" fontId="2" fillId="0" borderId="0" xfId="0" applyNumberFormat="1" applyFont="1"/>
    <xf numFmtId="165" fontId="5" fillId="0" borderId="0" xfId="0" applyNumberFormat="1" applyFont="1"/>
    <xf numFmtId="172" fontId="5" fillId="0" borderId="0" xfId="0" applyNumberFormat="1" applyFont="1" applyAlignment="1">
      <alignment horizontal="left" vertical="center"/>
    </xf>
    <xf numFmtId="173" fontId="2" fillId="0" borderId="0" xfId="0" applyNumberFormat="1" applyFont="1"/>
    <xf numFmtId="174" fontId="2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INANZ~1\IMPOST~1\Temp\ACQUEDOTTO%20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SONALE"/>
      <sheetName val="AMMORTEMENTI"/>
      <sheetName val="RIEPILOGO CONSUMI ACQUA"/>
      <sheetName val="FOGLIO CONTEGGI"/>
      <sheetName val="SCAGLIONI QUOTA VARIABILE"/>
      <sheetName val="QUOTA FISSA"/>
      <sheetName val="RIEPILOGO"/>
    </sheetNames>
    <sheetDataSet>
      <sheetData sheetId="0">
        <row r="19">
          <cell r="G19">
            <v>47335</v>
          </cell>
        </row>
      </sheetData>
      <sheetData sheetId="1">
        <row r="26">
          <cell r="I26">
            <v>20953.500204020678</v>
          </cell>
        </row>
      </sheetData>
      <sheetData sheetId="2"/>
      <sheetData sheetId="3"/>
      <sheetData sheetId="4">
        <row r="12">
          <cell r="M12">
            <v>27000</v>
          </cell>
        </row>
        <row r="32">
          <cell r="M32">
            <v>326145</v>
          </cell>
        </row>
        <row r="39">
          <cell r="C39">
            <v>3590</v>
          </cell>
        </row>
        <row r="40">
          <cell r="C40">
            <v>366</v>
          </cell>
        </row>
        <row r="41">
          <cell r="C41">
            <v>39</v>
          </cell>
        </row>
        <row r="46">
          <cell r="G46">
            <v>166976.28760099024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107"/>
  <sheetViews>
    <sheetView tabSelected="1" workbookViewId="0">
      <selection activeCell="B2" sqref="B2:I2"/>
    </sheetView>
  </sheetViews>
  <sheetFormatPr defaultRowHeight="12.75"/>
  <cols>
    <col min="1" max="1" width="5" style="1" customWidth="1"/>
    <col min="2" max="2" width="74.28515625" style="1" customWidth="1"/>
    <col min="3" max="3" width="31.85546875" style="1" customWidth="1"/>
    <col min="4" max="4" width="13.28515625" style="7" hidden="1" customWidth="1"/>
    <col min="5" max="5" width="12.140625" style="1" hidden="1" customWidth="1"/>
    <col min="6" max="6" width="2" style="1" customWidth="1"/>
    <col min="7" max="7" width="27.85546875" style="1" customWidth="1"/>
    <col min="8" max="8" width="2.140625" style="1" customWidth="1"/>
    <col min="9" max="9" width="20.7109375" style="1" customWidth="1"/>
    <col min="10" max="256" width="9.140625" style="1"/>
    <col min="257" max="257" width="5" style="1" customWidth="1"/>
    <col min="258" max="258" width="74.28515625" style="1" customWidth="1"/>
    <col min="259" max="259" width="31.85546875" style="1" customWidth="1"/>
    <col min="260" max="261" width="0" style="1" hidden="1" customWidth="1"/>
    <col min="262" max="262" width="2" style="1" customWidth="1"/>
    <col min="263" max="263" width="27.85546875" style="1" customWidth="1"/>
    <col min="264" max="264" width="2.140625" style="1" customWidth="1"/>
    <col min="265" max="265" width="20.7109375" style="1" customWidth="1"/>
    <col min="266" max="512" width="9.140625" style="1"/>
    <col min="513" max="513" width="5" style="1" customWidth="1"/>
    <col min="514" max="514" width="74.28515625" style="1" customWidth="1"/>
    <col min="515" max="515" width="31.85546875" style="1" customWidth="1"/>
    <col min="516" max="517" width="0" style="1" hidden="1" customWidth="1"/>
    <col min="518" max="518" width="2" style="1" customWidth="1"/>
    <col min="519" max="519" width="27.85546875" style="1" customWidth="1"/>
    <col min="520" max="520" width="2.140625" style="1" customWidth="1"/>
    <col min="521" max="521" width="20.7109375" style="1" customWidth="1"/>
    <col min="522" max="768" width="9.140625" style="1"/>
    <col min="769" max="769" width="5" style="1" customWidth="1"/>
    <col min="770" max="770" width="74.28515625" style="1" customWidth="1"/>
    <col min="771" max="771" width="31.85546875" style="1" customWidth="1"/>
    <col min="772" max="773" width="0" style="1" hidden="1" customWidth="1"/>
    <col min="774" max="774" width="2" style="1" customWidth="1"/>
    <col min="775" max="775" width="27.85546875" style="1" customWidth="1"/>
    <col min="776" max="776" width="2.140625" style="1" customWidth="1"/>
    <col min="777" max="777" width="20.7109375" style="1" customWidth="1"/>
    <col min="778" max="1024" width="9.140625" style="1"/>
    <col min="1025" max="1025" width="5" style="1" customWidth="1"/>
    <col min="1026" max="1026" width="74.28515625" style="1" customWidth="1"/>
    <col min="1027" max="1027" width="31.85546875" style="1" customWidth="1"/>
    <col min="1028" max="1029" width="0" style="1" hidden="1" customWidth="1"/>
    <col min="1030" max="1030" width="2" style="1" customWidth="1"/>
    <col min="1031" max="1031" width="27.85546875" style="1" customWidth="1"/>
    <col min="1032" max="1032" width="2.140625" style="1" customWidth="1"/>
    <col min="1033" max="1033" width="20.7109375" style="1" customWidth="1"/>
    <col min="1034" max="1280" width="9.140625" style="1"/>
    <col min="1281" max="1281" width="5" style="1" customWidth="1"/>
    <col min="1282" max="1282" width="74.28515625" style="1" customWidth="1"/>
    <col min="1283" max="1283" width="31.85546875" style="1" customWidth="1"/>
    <col min="1284" max="1285" width="0" style="1" hidden="1" customWidth="1"/>
    <col min="1286" max="1286" width="2" style="1" customWidth="1"/>
    <col min="1287" max="1287" width="27.85546875" style="1" customWidth="1"/>
    <col min="1288" max="1288" width="2.140625" style="1" customWidth="1"/>
    <col min="1289" max="1289" width="20.7109375" style="1" customWidth="1"/>
    <col min="1290" max="1536" width="9.140625" style="1"/>
    <col min="1537" max="1537" width="5" style="1" customWidth="1"/>
    <col min="1538" max="1538" width="74.28515625" style="1" customWidth="1"/>
    <col min="1539" max="1539" width="31.85546875" style="1" customWidth="1"/>
    <col min="1540" max="1541" width="0" style="1" hidden="1" customWidth="1"/>
    <col min="1542" max="1542" width="2" style="1" customWidth="1"/>
    <col min="1543" max="1543" width="27.85546875" style="1" customWidth="1"/>
    <col min="1544" max="1544" width="2.140625" style="1" customWidth="1"/>
    <col min="1545" max="1545" width="20.7109375" style="1" customWidth="1"/>
    <col min="1546" max="1792" width="9.140625" style="1"/>
    <col min="1793" max="1793" width="5" style="1" customWidth="1"/>
    <col min="1794" max="1794" width="74.28515625" style="1" customWidth="1"/>
    <col min="1795" max="1795" width="31.85546875" style="1" customWidth="1"/>
    <col min="1796" max="1797" width="0" style="1" hidden="1" customWidth="1"/>
    <col min="1798" max="1798" width="2" style="1" customWidth="1"/>
    <col min="1799" max="1799" width="27.85546875" style="1" customWidth="1"/>
    <col min="1800" max="1800" width="2.140625" style="1" customWidth="1"/>
    <col min="1801" max="1801" width="20.7109375" style="1" customWidth="1"/>
    <col min="1802" max="2048" width="9.140625" style="1"/>
    <col min="2049" max="2049" width="5" style="1" customWidth="1"/>
    <col min="2050" max="2050" width="74.28515625" style="1" customWidth="1"/>
    <col min="2051" max="2051" width="31.85546875" style="1" customWidth="1"/>
    <col min="2052" max="2053" width="0" style="1" hidden="1" customWidth="1"/>
    <col min="2054" max="2054" width="2" style="1" customWidth="1"/>
    <col min="2055" max="2055" width="27.85546875" style="1" customWidth="1"/>
    <col min="2056" max="2056" width="2.140625" style="1" customWidth="1"/>
    <col min="2057" max="2057" width="20.7109375" style="1" customWidth="1"/>
    <col min="2058" max="2304" width="9.140625" style="1"/>
    <col min="2305" max="2305" width="5" style="1" customWidth="1"/>
    <col min="2306" max="2306" width="74.28515625" style="1" customWidth="1"/>
    <col min="2307" max="2307" width="31.85546875" style="1" customWidth="1"/>
    <col min="2308" max="2309" width="0" style="1" hidden="1" customWidth="1"/>
    <col min="2310" max="2310" width="2" style="1" customWidth="1"/>
    <col min="2311" max="2311" width="27.85546875" style="1" customWidth="1"/>
    <col min="2312" max="2312" width="2.140625" style="1" customWidth="1"/>
    <col min="2313" max="2313" width="20.7109375" style="1" customWidth="1"/>
    <col min="2314" max="2560" width="9.140625" style="1"/>
    <col min="2561" max="2561" width="5" style="1" customWidth="1"/>
    <col min="2562" max="2562" width="74.28515625" style="1" customWidth="1"/>
    <col min="2563" max="2563" width="31.85546875" style="1" customWidth="1"/>
    <col min="2564" max="2565" width="0" style="1" hidden="1" customWidth="1"/>
    <col min="2566" max="2566" width="2" style="1" customWidth="1"/>
    <col min="2567" max="2567" width="27.85546875" style="1" customWidth="1"/>
    <col min="2568" max="2568" width="2.140625" style="1" customWidth="1"/>
    <col min="2569" max="2569" width="20.7109375" style="1" customWidth="1"/>
    <col min="2570" max="2816" width="9.140625" style="1"/>
    <col min="2817" max="2817" width="5" style="1" customWidth="1"/>
    <col min="2818" max="2818" width="74.28515625" style="1" customWidth="1"/>
    <col min="2819" max="2819" width="31.85546875" style="1" customWidth="1"/>
    <col min="2820" max="2821" width="0" style="1" hidden="1" customWidth="1"/>
    <col min="2822" max="2822" width="2" style="1" customWidth="1"/>
    <col min="2823" max="2823" width="27.85546875" style="1" customWidth="1"/>
    <col min="2824" max="2824" width="2.140625" style="1" customWidth="1"/>
    <col min="2825" max="2825" width="20.7109375" style="1" customWidth="1"/>
    <col min="2826" max="3072" width="9.140625" style="1"/>
    <col min="3073" max="3073" width="5" style="1" customWidth="1"/>
    <col min="3074" max="3074" width="74.28515625" style="1" customWidth="1"/>
    <col min="3075" max="3075" width="31.85546875" style="1" customWidth="1"/>
    <col min="3076" max="3077" width="0" style="1" hidden="1" customWidth="1"/>
    <col min="3078" max="3078" width="2" style="1" customWidth="1"/>
    <col min="3079" max="3079" width="27.85546875" style="1" customWidth="1"/>
    <col min="3080" max="3080" width="2.140625" style="1" customWidth="1"/>
    <col min="3081" max="3081" width="20.7109375" style="1" customWidth="1"/>
    <col min="3082" max="3328" width="9.140625" style="1"/>
    <col min="3329" max="3329" width="5" style="1" customWidth="1"/>
    <col min="3330" max="3330" width="74.28515625" style="1" customWidth="1"/>
    <col min="3331" max="3331" width="31.85546875" style="1" customWidth="1"/>
    <col min="3332" max="3333" width="0" style="1" hidden="1" customWidth="1"/>
    <col min="3334" max="3334" width="2" style="1" customWidth="1"/>
    <col min="3335" max="3335" width="27.85546875" style="1" customWidth="1"/>
    <col min="3336" max="3336" width="2.140625" style="1" customWidth="1"/>
    <col min="3337" max="3337" width="20.7109375" style="1" customWidth="1"/>
    <col min="3338" max="3584" width="9.140625" style="1"/>
    <col min="3585" max="3585" width="5" style="1" customWidth="1"/>
    <col min="3586" max="3586" width="74.28515625" style="1" customWidth="1"/>
    <col min="3587" max="3587" width="31.85546875" style="1" customWidth="1"/>
    <col min="3588" max="3589" width="0" style="1" hidden="1" customWidth="1"/>
    <col min="3590" max="3590" width="2" style="1" customWidth="1"/>
    <col min="3591" max="3591" width="27.85546875" style="1" customWidth="1"/>
    <col min="3592" max="3592" width="2.140625" style="1" customWidth="1"/>
    <col min="3593" max="3593" width="20.7109375" style="1" customWidth="1"/>
    <col min="3594" max="3840" width="9.140625" style="1"/>
    <col min="3841" max="3841" width="5" style="1" customWidth="1"/>
    <col min="3842" max="3842" width="74.28515625" style="1" customWidth="1"/>
    <col min="3843" max="3843" width="31.85546875" style="1" customWidth="1"/>
    <col min="3844" max="3845" width="0" style="1" hidden="1" customWidth="1"/>
    <col min="3846" max="3846" width="2" style="1" customWidth="1"/>
    <col min="3847" max="3847" width="27.85546875" style="1" customWidth="1"/>
    <col min="3848" max="3848" width="2.140625" style="1" customWidth="1"/>
    <col min="3849" max="3849" width="20.7109375" style="1" customWidth="1"/>
    <col min="3850" max="4096" width="9.140625" style="1"/>
    <col min="4097" max="4097" width="5" style="1" customWidth="1"/>
    <col min="4098" max="4098" width="74.28515625" style="1" customWidth="1"/>
    <col min="4099" max="4099" width="31.85546875" style="1" customWidth="1"/>
    <col min="4100" max="4101" width="0" style="1" hidden="1" customWidth="1"/>
    <col min="4102" max="4102" width="2" style="1" customWidth="1"/>
    <col min="4103" max="4103" width="27.85546875" style="1" customWidth="1"/>
    <col min="4104" max="4104" width="2.140625" style="1" customWidth="1"/>
    <col min="4105" max="4105" width="20.7109375" style="1" customWidth="1"/>
    <col min="4106" max="4352" width="9.140625" style="1"/>
    <col min="4353" max="4353" width="5" style="1" customWidth="1"/>
    <col min="4354" max="4354" width="74.28515625" style="1" customWidth="1"/>
    <col min="4355" max="4355" width="31.85546875" style="1" customWidth="1"/>
    <col min="4356" max="4357" width="0" style="1" hidden="1" customWidth="1"/>
    <col min="4358" max="4358" width="2" style="1" customWidth="1"/>
    <col min="4359" max="4359" width="27.85546875" style="1" customWidth="1"/>
    <col min="4360" max="4360" width="2.140625" style="1" customWidth="1"/>
    <col min="4361" max="4361" width="20.7109375" style="1" customWidth="1"/>
    <col min="4362" max="4608" width="9.140625" style="1"/>
    <col min="4609" max="4609" width="5" style="1" customWidth="1"/>
    <col min="4610" max="4610" width="74.28515625" style="1" customWidth="1"/>
    <col min="4611" max="4611" width="31.85546875" style="1" customWidth="1"/>
    <col min="4612" max="4613" width="0" style="1" hidden="1" customWidth="1"/>
    <col min="4614" max="4614" width="2" style="1" customWidth="1"/>
    <col min="4615" max="4615" width="27.85546875" style="1" customWidth="1"/>
    <col min="4616" max="4616" width="2.140625" style="1" customWidth="1"/>
    <col min="4617" max="4617" width="20.7109375" style="1" customWidth="1"/>
    <col min="4618" max="4864" width="9.140625" style="1"/>
    <col min="4865" max="4865" width="5" style="1" customWidth="1"/>
    <col min="4866" max="4866" width="74.28515625" style="1" customWidth="1"/>
    <col min="4867" max="4867" width="31.85546875" style="1" customWidth="1"/>
    <col min="4868" max="4869" width="0" style="1" hidden="1" customWidth="1"/>
    <col min="4870" max="4870" width="2" style="1" customWidth="1"/>
    <col min="4871" max="4871" width="27.85546875" style="1" customWidth="1"/>
    <col min="4872" max="4872" width="2.140625" style="1" customWidth="1"/>
    <col min="4873" max="4873" width="20.7109375" style="1" customWidth="1"/>
    <col min="4874" max="5120" width="9.140625" style="1"/>
    <col min="5121" max="5121" width="5" style="1" customWidth="1"/>
    <col min="5122" max="5122" width="74.28515625" style="1" customWidth="1"/>
    <col min="5123" max="5123" width="31.85546875" style="1" customWidth="1"/>
    <col min="5124" max="5125" width="0" style="1" hidden="1" customWidth="1"/>
    <col min="5126" max="5126" width="2" style="1" customWidth="1"/>
    <col min="5127" max="5127" width="27.85546875" style="1" customWidth="1"/>
    <col min="5128" max="5128" width="2.140625" style="1" customWidth="1"/>
    <col min="5129" max="5129" width="20.7109375" style="1" customWidth="1"/>
    <col min="5130" max="5376" width="9.140625" style="1"/>
    <col min="5377" max="5377" width="5" style="1" customWidth="1"/>
    <col min="5378" max="5378" width="74.28515625" style="1" customWidth="1"/>
    <col min="5379" max="5379" width="31.85546875" style="1" customWidth="1"/>
    <col min="5380" max="5381" width="0" style="1" hidden="1" customWidth="1"/>
    <col min="5382" max="5382" width="2" style="1" customWidth="1"/>
    <col min="5383" max="5383" width="27.85546875" style="1" customWidth="1"/>
    <col min="5384" max="5384" width="2.140625" style="1" customWidth="1"/>
    <col min="5385" max="5385" width="20.7109375" style="1" customWidth="1"/>
    <col min="5386" max="5632" width="9.140625" style="1"/>
    <col min="5633" max="5633" width="5" style="1" customWidth="1"/>
    <col min="5634" max="5634" width="74.28515625" style="1" customWidth="1"/>
    <col min="5635" max="5635" width="31.85546875" style="1" customWidth="1"/>
    <col min="5636" max="5637" width="0" style="1" hidden="1" customWidth="1"/>
    <col min="5638" max="5638" width="2" style="1" customWidth="1"/>
    <col min="5639" max="5639" width="27.85546875" style="1" customWidth="1"/>
    <col min="5640" max="5640" width="2.140625" style="1" customWidth="1"/>
    <col min="5641" max="5641" width="20.7109375" style="1" customWidth="1"/>
    <col min="5642" max="5888" width="9.140625" style="1"/>
    <col min="5889" max="5889" width="5" style="1" customWidth="1"/>
    <col min="5890" max="5890" width="74.28515625" style="1" customWidth="1"/>
    <col min="5891" max="5891" width="31.85546875" style="1" customWidth="1"/>
    <col min="5892" max="5893" width="0" style="1" hidden="1" customWidth="1"/>
    <col min="5894" max="5894" width="2" style="1" customWidth="1"/>
    <col min="5895" max="5895" width="27.85546875" style="1" customWidth="1"/>
    <col min="5896" max="5896" width="2.140625" style="1" customWidth="1"/>
    <col min="5897" max="5897" width="20.7109375" style="1" customWidth="1"/>
    <col min="5898" max="6144" width="9.140625" style="1"/>
    <col min="6145" max="6145" width="5" style="1" customWidth="1"/>
    <col min="6146" max="6146" width="74.28515625" style="1" customWidth="1"/>
    <col min="6147" max="6147" width="31.85546875" style="1" customWidth="1"/>
    <col min="6148" max="6149" width="0" style="1" hidden="1" customWidth="1"/>
    <col min="6150" max="6150" width="2" style="1" customWidth="1"/>
    <col min="6151" max="6151" width="27.85546875" style="1" customWidth="1"/>
    <col min="6152" max="6152" width="2.140625" style="1" customWidth="1"/>
    <col min="6153" max="6153" width="20.7109375" style="1" customWidth="1"/>
    <col min="6154" max="6400" width="9.140625" style="1"/>
    <col min="6401" max="6401" width="5" style="1" customWidth="1"/>
    <col min="6402" max="6402" width="74.28515625" style="1" customWidth="1"/>
    <col min="6403" max="6403" width="31.85546875" style="1" customWidth="1"/>
    <col min="6404" max="6405" width="0" style="1" hidden="1" customWidth="1"/>
    <col min="6406" max="6406" width="2" style="1" customWidth="1"/>
    <col min="6407" max="6407" width="27.85546875" style="1" customWidth="1"/>
    <col min="6408" max="6408" width="2.140625" style="1" customWidth="1"/>
    <col min="6409" max="6409" width="20.7109375" style="1" customWidth="1"/>
    <col min="6410" max="6656" width="9.140625" style="1"/>
    <col min="6657" max="6657" width="5" style="1" customWidth="1"/>
    <col min="6658" max="6658" width="74.28515625" style="1" customWidth="1"/>
    <col min="6659" max="6659" width="31.85546875" style="1" customWidth="1"/>
    <col min="6660" max="6661" width="0" style="1" hidden="1" customWidth="1"/>
    <col min="6662" max="6662" width="2" style="1" customWidth="1"/>
    <col min="6663" max="6663" width="27.85546875" style="1" customWidth="1"/>
    <col min="6664" max="6664" width="2.140625" style="1" customWidth="1"/>
    <col min="6665" max="6665" width="20.7109375" style="1" customWidth="1"/>
    <col min="6666" max="6912" width="9.140625" style="1"/>
    <col min="6913" max="6913" width="5" style="1" customWidth="1"/>
    <col min="6914" max="6914" width="74.28515625" style="1" customWidth="1"/>
    <col min="6915" max="6915" width="31.85546875" style="1" customWidth="1"/>
    <col min="6916" max="6917" width="0" style="1" hidden="1" customWidth="1"/>
    <col min="6918" max="6918" width="2" style="1" customWidth="1"/>
    <col min="6919" max="6919" width="27.85546875" style="1" customWidth="1"/>
    <col min="6920" max="6920" width="2.140625" style="1" customWidth="1"/>
    <col min="6921" max="6921" width="20.7109375" style="1" customWidth="1"/>
    <col min="6922" max="7168" width="9.140625" style="1"/>
    <col min="7169" max="7169" width="5" style="1" customWidth="1"/>
    <col min="7170" max="7170" width="74.28515625" style="1" customWidth="1"/>
    <col min="7171" max="7171" width="31.85546875" style="1" customWidth="1"/>
    <col min="7172" max="7173" width="0" style="1" hidden="1" customWidth="1"/>
    <col min="7174" max="7174" width="2" style="1" customWidth="1"/>
    <col min="7175" max="7175" width="27.85546875" style="1" customWidth="1"/>
    <col min="7176" max="7176" width="2.140625" style="1" customWidth="1"/>
    <col min="7177" max="7177" width="20.7109375" style="1" customWidth="1"/>
    <col min="7178" max="7424" width="9.140625" style="1"/>
    <col min="7425" max="7425" width="5" style="1" customWidth="1"/>
    <col min="7426" max="7426" width="74.28515625" style="1" customWidth="1"/>
    <col min="7427" max="7427" width="31.85546875" style="1" customWidth="1"/>
    <col min="7428" max="7429" width="0" style="1" hidden="1" customWidth="1"/>
    <col min="7430" max="7430" width="2" style="1" customWidth="1"/>
    <col min="7431" max="7431" width="27.85546875" style="1" customWidth="1"/>
    <col min="7432" max="7432" width="2.140625" style="1" customWidth="1"/>
    <col min="7433" max="7433" width="20.7109375" style="1" customWidth="1"/>
    <col min="7434" max="7680" width="9.140625" style="1"/>
    <col min="7681" max="7681" width="5" style="1" customWidth="1"/>
    <col min="7682" max="7682" width="74.28515625" style="1" customWidth="1"/>
    <col min="7683" max="7683" width="31.85546875" style="1" customWidth="1"/>
    <col min="7684" max="7685" width="0" style="1" hidden="1" customWidth="1"/>
    <col min="7686" max="7686" width="2" style="1" customWidth="1"/>
    <col min="7687" max="7687" width="27.85546875" style="1" customWidth="1"/>
    <col min="7688" max="7688" width="2.140625" style="1" customWidth="1"/>
    <col min="7689" max="7689" width="20.7109375" style="1" customWidth="1"/>
    <col min="7690" max="7936" width="9.140625" style="1"/>
    <col min="7937" max="7937" width="5" style="1" customWidth="1"/>
    <col min="7938" max="7938" width="74.28515625" style="1" customWidth="1"/>
    <col min="7939" max="7939" width="31.85546875" style="1" customWidth="1"/>
    <col min="7940" max="7941" width="0" style="1" hidden="1" customWidth="1"/>
    <col min="7942" max="7942" width="2" style="1" customWidth="1"/>
    <col min="7943" max="7943" width="27.85546875" style="1" customWidth="1"/>
    <col min="7944" max="7944" width="2.140625" style="1" customWidth="1"/>
    <col min="7945" max="7945" width="20.7109375" style="1" customWidth="1"/>
    <col min="7946" max="8192" width="9.140625" style="1"/>
    <col min="8193" max="8193" width="5" style="1" customWidth="1"/>
    <col min="8194" max="8194" width="74.28515625" style="1" customWidth="1"/>
    <col min="8195" max="8195" width="31.85546875" style="1" customWidth="1"/>
    <col min="8196" max="8197" width="0" style="1" hidden="1" customWidth="1"/>
    <col min="8198" max="8198" width="2" style="1" customWidth="1"/>
    <col min="8199" max="8199" width="27.85546875" style="1" customWidth="1"/>
    <col min="8200" max="8200" width="2.140625" style="1" customWidth="1"/>
    <col min="8201" max="8201" width="20.7109375" style="1" customWidth="1"/>
    <col min="8202" max="8448" width="9.140625" style="1"/>
    <col min="8449" max="8449" width="5" style="1" customWidth="1"/>
    <col min="8450" max="8450" width="74.28515625" style="1" customWidth="1"/>
    <col min="8451" max="8451" width="31.85546875" style="1" customWidth="1"/>
    <col min="8452" max="8453" width="0" style="1" hidden="1" customWidth="1"/>
    <col min="8454" max="8454" width="2" style="1" customWidth="1"/>
    <col min="8455" max="8455" width="27.85546875" style="1" customWidth="1"/>
    <col min="8456" max="8456" width="2.140625" style="1" customWidth="1"/>
    <col min="8457" max="8457" width="20.7109375" style="1" customWidth="1"/>
    <col min="8458" max="8704" width="9.140625" style="1"/>
    <col min="8705" max="8705" width="5" style="1" customWidth="1"/>
    <col min="8706" max="8706" width="74.28515625" style="1" customWidth="1"/>
    <col min="8707" max="8707" width="31.85546875" style="1" customWidth="1"/>
    <col min="8708" max="8709" width="0" style="1" hidden="1" customWidth="1"/>
    <col min="8710" max="8710" width="2" style="1" customWidth="1"/>
    <col min="8711" max="8711" width="27.85546875" style="1" customWidth="1"/>
    <col min="8712" max="8712" width="2.140625" style="1" customWidth="1"/>
    <col min="8713" max="8713" width="20.7109375" style="1" customWidth="1"/>
    <col min="8714" max="8960" width="9.140625" style="1"/>
    <col min="8961" max="8961" width="5" style="1" customWidth="1"/>
    <col min="8962" max="8962" width="74.28515625" style="1" customWidth="1"/>
    <col min="8963" max="8963" width="31.85546875" style="1" customWidth="1"/>
    <col min="8964" max="8965" width="0" style="1" hidden="1" customWidth="1"/>
    <col min="8966" max="8966" width="2" style="1" customWidth="1"/>
    <col min="8967" max="8967" width="27.85546875" style="1" customWidth="1"/>
    <col min="8968" max="8968" width="2.140625" style="1" customWidth="1"/>
    <col min="8969" max="8969" width="20.7109375" style="1" customWidth="1"/>
    <col min="8970" max="9216" width="9.140625" style="1"/>
    <col min="9217" max="9217" width="5" style="1" customWidth="1"/>
    <col min="9218" max="9218" width="74.28515625" style="1" customWidth="1"/>
    <col min="9219" max="9219" width="31.85546875" style="1" customWidth="1"/>
    <col min="9220" max="9221" width="0" style="1" hidden="1" customWidth="1"/>
    <col min="9222" max="9222" width="2" style="1" customWidth="1"/>
    <col min="9223" max="9223" width="27.85546875" style="1" customWidth="1"/>
    <col min="9224" max="9224" width="2.140625" style="1" customWidth="1"/>
    <col min="9225" max="9225" width="20.7109375" style="1" customWidth="1"/>
    <col min="9226" max="9472" width="9.140625" style="1"/>
    <col min="9473" max="9473" width="5" style="1" customWidth="1"/>
    <col min="9474" max="9474" width="74.28515625" style="1" customWidth="1"/>
    <col min="9475" max="9475" width="31.85546875" style="1" customWidth="1"/>
    <col min="9476" max="9477" width="0" style="1" hidden="1" customWidth="1"/>
    <col min="9478" max="9478" width="2" style="1" customWidth="1"/>
    <col min="9479" max="9479" width="27.85546875" style="1" customWidth="1"/>
    <col min="9480" max="9480" width="2.140625" style="1" customWidth="1"/>
    <col min="9481" max="9481" width="20.7109375" style="1" customWidth="1"/>
    <col min="9482" max="9728" width="9.140625" style="1"/>
    <col min="9729" max="9729" width="5" style="1" customWidth="1"/>
    <col min="9730" max="9730" width="74.28515625" style="1" customWidth="1"/>
    <col min="9731" max="9731" width="31.85546875" style="1" customWidth="1"/>
    <col min="9732" max="9733" width="0" style="1" hidden="1" customWidth="1"/>
    <col min="9734" max="9734" width="2" style="1" customWidth="1"/>
    <col min="9735" max="9735" width="27.85546875" style="1" customWidth="1"/>
    <col min="9736" max="9736" width="2.140625" style="1" customWidth="1"/>
    <col min="9737" max="9737" width="20.7109375" style="1" customWidth="1"/>
    <col min="9738" max="9984" width="9.140625" style="1"/>
    <col min="9985" max="9985" width="5" style="1" customWidth="1"/>
    <col min="9986" max="9986" width="74.28515625" style="1" customWidth="1"/>
    <col min="9987" max="9987" width="31.85546875" style="1" customWidth="1"/>
    <col min="9988" max="9989" width="0" style="1" hidden="1" customWidth="1"/>
    <col min="9990" max="9990" width="2" style="1" customWidth="1"/>
    <col min="9991" max="9991" width="27.85546875" style="1" customWidth="1"/>
    <col min="9992" max="9992" width="2.140625" style="1" customWidth="1"/>
    <col min="9993" max="9993" width="20.7109375" style="1" customWidth="1"/>
    <col min="9994" max="10240" width="9.140625" style="1"/>
    <col min="10241" max="10241" width="5" style="1" customWidth="1"/>
    <col min="10242" max="10242" width="74.28515625" style="1" customWidth="1"/>
    <col min="10243" max="10243" width="31.85546875" style="1" customWidth="1"/>
    <col min="10244" max="10245" width="0" style="1" hidden="1" customWidth="1"/>
    <col min="10246" max="10246" width="2" style="1" customWidth="1"/>
    <col min="10247" max="10247" width="27.85546875" style="1" customWidth="1"/>
    <col min="10248" max="10248" width="2.140625" style="1" customWidth="1"/>
    <col min="10249" max="10249" width="20.7109375" style="1" customWidth="1"/>
    <col min="10250" max="10496" width="9.140625" style="1"/>
    <col min="10497" max="10497" width="5" style="1" customWidth="1"/>
    <col min="10498" max="10498" width="74.28515625" style="1" customWidth="1"/>
    <col min="10499" max="10499" width="31.85546875" style="1" customWidth="1"/>
    <col min="10500" max="10501" width="0" style="1" hidden="1" customWidth="1"/>
    <col min="10502" max="10502" width="2" style="1" customWidth="1"/>
    <col min="10503" max="10503" width="27.85546875" style="1" customWidth="1"/>
    <col min="10504" max="10504" width="2.140625" style="1" customWidth="1"/>
    <col min="10505" max="10505" width="20.7109375" style="1" customWidth="1"/>
    <col min="10506" max="10752" width="9.140625" style="1"/>
    <col min="10753" max="10753" width="5" style="1" customWidth="1"/>
    <col min="10754" max="10754" width="74.28515625" style="1" customWidth="1"/>
    <col min="10755" max="10755" width="31.85546875" style="1" customWidth="1"/>
    <col min="10756" max="10757" width="0" style="1" hidden="1" customWidth="1"/>
    <col min="10758" max="10758" width="2" style="1" customWidth="1"/>
    <col min="10759" max="10759" width="27.85546875" style="1" customWidth="1"/>
    <col min="10760" max="10760" width="2.140625" style="1" customWidth="1"/>
    <col min="10761" max="10761" width="20.7109375" style="1" customWidth="1"/>
    <col min="10762" max="11008" width="9.140625" style="1"/>
    <col min="11009" max="11009" width="5" style="1" customWidth="1"/>
    <col min="11010" max="11010" width="74.28515625" style="1" customWidth="1"/>
    <col min="11011" max="11011" width="31.85546875" style="1" customWidth="1"/>
    <col min="11012" max="11013" width="0" style="1" hidden="1" customWidth="1"/>
    <col min="11014" max="11014" width="2" style="1" customWidth="1"/>
    <col min="11015" max="11015" width="27.85546875" style="1" customWidth="1"/>
    <col min="11016" max="11016" width="2.140625" style="1" customWidth="1"/>
    <col min="11017" max="11017" width="20.7109375" style="1" customWidth="1"/>
    <col min="11018" max="11264" width="9.140625" style="1"/>
    <col min="11265" max="11265" width="5" style="1" customWidth="1"/>
    <col min="11266" max="11266" width="74.28515625" style="1" customWidth="1"/>
    <col min="11267" max="11267" width="31.85546875" style="1" customWidth="1"/>
    <col min="11268" max="11269" width="0" style="1" hidden="1" customWidth="1"/>
    <col min="11270" max="11270" width="2" style="1" customWidth="1"/>
    <col min="11271" max="11271" width="27.85546875" style="1" customWidth="1"/>
    <col min="11272" max="11272" width="2.140625" style="1" customWidth="1"/>
    <col min="11273" max="11273" width="20.7109375" style="1" customWidth="1"/>
    <col min="11274" max="11520" width="9.140625" style="1"/>
    <col min="11521" max="11521" width="5" style="1" customWidth="1"/>
    <col min="11522" max="11522" width="74.28515625" style="1" customWidth="1"/>
    <col min="11523" max="11523" width="31.85546875" style="1" customWidth="1"/>
    <col min="11524" max="11525" width="0" style="1" hidden="1" customWidth="1"/>
    <col min="11526" max="11526" width="2" style="1" customWidth="1"/>
    <col min="11527" max="11527" width="27.85546875" style="1" customWidth="1"/>
    <col min="11528" max="11528" width="2.140625" style="1" customWidth="1"/>
    <col min="11529" max="11529" width="20.7109375" style="1" customWidth="1"/>
    <col min="11530" max="11776" width="9.140625" style="1"/>
    <col min="11777" max="11777" width="5" style="1" customWidth="1"/>
    <col min="11778" max="11778" width="74.28515625" style="1" customWidth="1"/>
    <col min="11779" max="11779" width="31.85546875" style="1" customWidth="1"/>
    <col min="11780" max="11781" width="0" style="1" hidden="1" customWidth="1"/>
    <col min="11782" max="11782" width="2" style="1" customWidth="1"/>
    <col min="11783" max="11783" width="27.85546875" style="1" customWidth="1"/>
    <col min="11784" max="11784" width="2.140625" style="1" customWidth="1"/>
    <col min="11785" max="11785" width="20.7109375" style="1" customWidth="1"/>
    <col min="11786" max="12032" width="9.140625" style="1"/>
    <col min="12033" max="12033" width="5" style="1" customWidth="1"/>
    <col min="12034" max="12034" width="74.28515625" style="1" customWidth="1"/>
    <col min="12035" max="12035" width="31.85546875" style="1" customWidth="1"/>
    <col min="12036" max="12037" width="0" style="1" hidden="1" customWidth="1"/>
    <col min="12038" max="12038" width="2" style="1" customWidth="1"/>
    <col min="12039" max="12039" width="27.85546875" style="1" customWidth="1"/>
    <col min="12040" max="12040" width="2.140625" style="1" customWidth="1"/>
    <col min="12041" max="12041" width="20.7109375" style="1" customWidth="1"/>
    <col min="12042" max="12288" width="9.140625" style="1"/>
    <col min="12289" max="12289" width="5" style="1" customWidth="1"/>
    <col min="12290" max="12290" width="74.28515625" style="1" customWidth="1"/>
    <col min="12291" max="12291" width="31.85546875" style="1" customWidth="1"/>
    <col min="12292" max="12293" width="0" style="1" hidden="1" customWidth="1"/>
    <col min="12294" max="12294" width="2" style="1" customWidth="1"/>
    <col min="12295" max="12295" width="27.85546875" style="1" customWidth="1"/>
    <col min="12296" max="12296" width="2.140625" style="1" customWidth="1"/>
    <col min="12297" max="12297" width="20.7109375" style="1" customWidth="1"/>
    <col min="12298" max="12544" width="9.140625" style="1"/>
    <col min="12545" max="12545" width="5" style="1" customWidth="1"/>
    <col min="12546" max="12546" width="74.28515625" style="1" customWidth="1"/>
    <col min="12547" max="12547" width="31.85546875" style="1" customWidth="1"/>
    <col min="12548" max="12549" width="0" style="1" hidden="1" customWidth="1"/>
    <col min="12550" max="12550" width="2" style="1" customWidth="1"/>
    <col min="12551" max="12551" width="27.85546875" style="1" customWidth="1"/>
    <col min="12552" max="12552" width="2.140625" style="1" customWidth="1"/>
    <col min="12553" max="12553" width="20.7109375" style="1" customWidth="1"/>
    <col min="12554" max="12800" width="9.140625" style="1"/>
    <col min="12801" max="12801" width="5" style="1" customWidth="1"/>
    <col min="12802" max="12802" width="74.28515625" style="1" customWidth="1"/>
    <col min="12803" max="12803" width="31.85546875" style="1" customWidth="1"/>
    <col min="12804" max="12805" width="0" style="1" hidden="1" customWidth="1"/>
    <col min="12806" max="12806" width="2" style="1" customWidth="1"/>
    <col min="12807" max="12807" width="27.85546875" style="1" customWidth="1"/>
    <col min="12808" max="12808" width="2.140625" style="1" customWidth="1"/>
    <col min="12809" max="12809" width="20.7109375" style="1" customWidth="1"/>
    <col min="12810" max="13056" width="9.140625" style="1"/>
    <col min="13057" max="13057" width="5" style="1" customWidth="1"/>
    <col min="13058" max="13058" width="74.28515625" style="1" customWidth="1"/>
    <col min="13059" max="13059" width="31.85546875" style="1" customWidth="1"/>
    <col min="13060" max="13061" width="0" style="1" hidden="1" customWidth="1"/>
    <col min="13062" max="13062" width="2" style="1" customWidth="1"/>
    <col min="13063" max="13063" width="27.85546875" style="1" customWidth="1"/>
    <col min="13064" max="13064" width="2.140625" style="1" customWidth="1"/>
    <col min="13065" max="13065" width="20.7109375" style="1" customWidth="1"/>
    <col min="13066" max="13312" width="9.140625" style="1"/>
    <col min="13313" max="13313" width="5" style="1" customWidth="1"/>
    <col min="13314" max="13314" width="74.28515625" style="1" customWidth="1"/>
    <col min="13315" max="13315" width="31.85546875" style="1" customWidth="1"/>
    <col min="13316" max="13317" width="0" style="1" hidden="1" customWidth="1"/>
    <col min="13318" max="13318" width="2" style="1" customWidth="1"/>
    <col min="13319" max="13319" width="27.85546875" style="1" customWidth="1"/>
    <col min="13320" max="13320" width="2.140625" style="1" customWidth="1"/>
    <col min="13321" max="13321" width="20.7109375" style="1" customWidth="1"/>
    <col min="13322" max="13568" width="9.140625" style="1"/>
    <col min="13569" max="13569" width="5" style="1" customWidth="1"/>
    <col min="13570" max="13570" width="74.28515625" style="1" customWidth="1"/>
    <col min="13571" max="13571" width="31.85546875" style="1" customWidth="1"/>
    <col min="13572" max="13573" width="0" style="1" hidden="1" customWidth="1"/>
    <col min="13574" max="13574" width="2" style="1" customWidth="1"/>
    <col min="13575" max="13575" width="27.85546875" style="1" customWidth="1"/>
    <col min="13576" max="13576" width="2.140625" style="1" customWidth="1"/>
    <col min="13577" max="13577" width="20.7109375" style="1" customWidth="1"/>
    <col min="13578" max="13824" width="9.140625" style="1"/>
    <col min="13825" max="13825" width="5" style="1" customWidth="1"/>
    <col min="13826" max="13826" width="74.28515625" style="1" customWidth="1"/>
    <col min="13827" max="13827" width="31.85546875" style="1" customWidth="1"/>
    <col min="13828" max="13829" width="0" style="1" hidden="1" customWidth="1"/>
    <col min="13830" max="13830" width="2" style="1" customWidth="1"/>
    <col min="13831" max="13831" width="27.85546875" style="1" customWidth="1"/>
    <col min="13832" max="13832" width="2.140625" style="1" customWidth="1"/>
    <col min="13833" max="13833" width="20.7109375" style="1" customWidth="1"/>
    <col min="13834" max="14080" width="9.140625" style="1"/>
    <col min="14081" max="14081" width="5" style="1" customWidth="1"/>
    <col min="14082" max="14082" width="74.28515625" style="1" customWidth="1"/>
    <col min="14083" max="14083" width="31.85546875" style="1" customWidth="1"/>
    <col min="14084" max="14085" width="0" style="1" hidden="1" customWidth="1"/>
    <col min="14086" max="14086" width="2" style="1" customWidth="1"/>
    <col min="14087" max="14087" width="27.85546875" style="1" customWidth="1"/>
    <col min="14088" max="14088" width="2.140625" style="1" customWidth="1"/>
    <col min="14089" max="14089" width="20.7109375" style="1" customWidth="1"/>
    <col min="14090" max="14336" width="9.140625" style="1"/>
    <col min="14337" max="14337" width="5" style="1" customWidth="1"/>
    <col min="14338" max="14338" width="74.28515625" style="1" customWidth="1"/>
    <col min="14339" max="14339" width="31.85546875" style="1" customWidth="1"/>
    <col min="14340" max="14341" width="0" style="1" hidden="1" customWidth="1"/>
    <col min="14342" max="14342" width="2" style="1" customWidth="1"/>
    <col min="14343" max="14343" width="27.85546875" style="1" customWidth="1"/>
    <col min="14344" max="14344" width="2.140625" style="1" customWidth="1"/>
    <col min="14345" max="14345" width="20.7109375" style="1" customWidth="1"/>
    <col min="14346" max="14592" width="9.140625" style="1"/>
    <col min="14593" max="14593" width="5" style="1" customWidth="1"/>
    <col min="14594" max="14594" width="74.28515625" style="1" customWidth="1"/>
    <col min="14595" max="14595" width="31.85546875" style="1" customWidth="1"/>
    <col min="14596" max="14597" width="0" style="1" hidden="1" customWidth="1"/>
    <col min="14598" max="14598" width="2" style="1" customWidth="1"/>
    <col min="14599" max="14599" width="27.85546875" style="1" customWidth="1"/>
    <col min="14600" max="14600" width="2.140625" style="1" customWidth="1"/>
    <col min="14601" max="14601" width="20.7109375" style="1" customWidth="1"/>
    <col min="14602" max="14848" width="9.140625" style="1"/>
    <col min="14849" max="14849" width="5" style="1" customWidth="1"/>
    <col min="14850" max="14850" width="74.28515625" style="1" customWidth="1"/>
    <col min="14851" max="14851" width="31.85546875" style="1" customWidth="1"/>
    <col min="14852" max="14853" width="0" style="1" hidden="1" customWidth="1"/>
    <col min="14854" max="14854" width="2" style="1" customWidth="1"/>
    <col min="14855" max="14855" width="27.85546875" style="1" customWidth="1"/>
    <col min="14856" max="14856" width="2.140625" style="1" customWidth="1"/>
    <col min="14857" max="14857" width="20.7109375" style="1" customWidth="1"/>
    <col min="14858" max="15104" width="9.140625" style="1"/>
    <col min="15105" max="15105" width="5" style="1" customWidth="1"/>
    <col min="15106" max="15106" width="74.28515625" style="1" customWidth="1"/>
    <col min="15107" max="15107" width="31.85546875" style="1" customWidth="1"/>
    <col min="15108" max="15109" width="0" style="1" hidden="1" customWidth="1"/>
    <col min="15110" max="15110" width="2" style="1" customWidth="1"/>
    <col min="15111" max="15111" width="27.85546875" style="1" customWidth="1"/>
    <col min="15112" max="15112" width="2.140625" style="1" customWidth="1"/>
    <col min="15113" max="15113" width="20.7109375" style="1" customWidth="1"/>
    <col min="15114" max="15360" width="9.140625" style="1"/>
    <col min="15361" max="15361" width="5" style="1" customWidth="1"/>
    <col min="15362" max="15362" width="74.28515625" style="1" customWidth="1"/>
    <col min="15363" max="15363" width="31.85546875" style="1" customWidth="1"/>
    <col min="15364" max="15365" width="0" style="1" hidden="1" customWidth="1"/>
    <col min="15366" max="15366" width="2" style="1" customWidth="1"/>
    <col min="15367" max="15367" width="27.85546875" style="1" customWidth="1"/>
    <col min="15368" max="15368" width="2.140625" style="1" customWidth="1"/>
    <col min="15369" max="15369" width="20.7109375" style="1" customWidth="1"/>
    <col min="15370" max="15616" width="9.140625" style="1"/>
    <col min="15617" max="15617" width="5" style="1" customWidth="1"/>
    <col min="15618" max="15618" width="74.28515625" style="1" customWidth="1"/>
    <col min="15619" max="15619" width="31.85546875" style="1" customWidth="1"/>
    <col min="15620" max="15621" width="0" style="1" hidden="1" customWidth="1"/>
    <col min="15622" max="15622" width="2" style="1" customWidth="1"/>
    <col min="15623" max="15623" width="27.85546875" style="1" customWidth="1"/>
    <col min="15624" max="15624" width="2.140625" style="1" customWidth="1"/>
    <col min="15625" max="15625" width="20.7109375" style="1" customWidth="1"/>
    <col min="15626" max="15872" width="9.140625" style="1"/>
    <col min="15873" max="15873" width="5" style="1" customWidth="1"/>
    <col min="15874" max="15874" width="74.28515625" style="1" customWidth="1"/>
    <col min="15875" max="15875" width="31.85546875" style="1" customWidth="1"/>
    <col min="15876" max="15877" width="0" style="1" hidden="1" customWidth="1"/>
    <col min="15878" max="15878" width="2" style="1" customWidth="1"/>
    <col min="15879" max="15879" width="27.85546875" style="1" customWidth="1"/>
    <col min="15880" max="15880" width="2.140625" style="1" customWidth="1"/>
    <col min="15881" max="15881" width="20.7109375" style="1" customWidth="1"/>
    <col min="15882" max="16128" width="9.140625" style="1"/>
    <col min="16129" max="16129" width="5" style="1" customWidth="1"/>
    <col min="16130" max="16130" width="74.28515625" style="1" customWidth="1"/>
    <col min="16131" max="16131" width="31.85546875" style="1" customWidth="1"/>
    <col min="16132" max="16133" width="0" style="1" hidden="1" customWidth="1"/>
    <col min="16134" max="16134" width="2" style="1" customWidth="1"/>
    <col min="16135" max="16135" width="27.85546875" style="1" customWidth="1"/>
    <col min="16136" max="16136" width="2.140625" style="1" customWidth="1"/>
    <col min="16137" max="16137" width="20.7109375" style="1" customWidth="1"/>
    <col min="16138" max="16384" width="9.140625" style="1"/>
  </cols>
  <sheetData>
    <row r="2" spans="1:9" ht="40.15" customHeight="1">
      <c r="B2" s="2" t="s">
        <v>0</v>
      </c>
      <c r="C2" s="2"/>
      <c r="D2" s="2"/>
      <c r="E2" s="2"/>
      <c r="F2" s="2"/>
      <c r="G2" s="2"/>
      <c r="H2" s="2"/>
      <c r="I2" s="2"/>
    </row>
    <row r="3" spans="1:9" ht="20.25" customHeight="1" thickBot="1">
      <c r="A3" s="3"/>
      <c r="B3" s="4"/>
      <c r="C3" s="4"/>
      <c r="D3" s="4"/>
      <c r="E3" s="4"/>
      <c r="F3" s="4"/>
      <c r="G3" s="4"/>
      <c r="H3" s="4"/>
      <c r="I3" s="4"/>
    </row>
    <row r="4" spans="1:9" ht="36.75" thickBot="1">
      <c r="B4" s="5" t="s">
        <v>1</v>
      </c>
      <c r="C4" s="6" t="s">
        <v>2</v>
      </c>
      <c r="G4" s="8" t="s">
        <v>3</v>
      </c>
      <c r="I4" s="8" t="s">
        <v>4</v>
      </c>
    </row>
    <row r="5" spans="1:9" ht="16.5" thickBot="1">
      <c r="B5" s="9" t="s">
        <v>5</v>
      </c>
      <c r="C5" s="10">
        <f>+[1]AMMORTEMENTI!I26</f>
        <v>20953.500204020678</v>
      </c>
      <c r="D5" s="11"/>
      <c r="E5" s="12"/>
      <c r="F5" s="12"/>
      <c r="G5" s="13">
        <v>20953.500204020678</v>
      </c>
      <c r="H5" s="12"/>
      <c r="I5" s="14">
        <f>+C5-G5</f>
        <v>0</v>
      </c>
    </row>
    <row r="6" spans="1:9" ht="16.5" thickBot="1">
      <c r="B6" s="9" t="s">
        <v>6</v>
      </c>
      <c r="C6" s="10"/>
      <c r="D6" s="11"/>
      <c r="E6" s="12"/>
      <c r="F6" s="12"/>
      <c r="G6" s="14">
        <v>6013.25</v>
      </c>
      <c r="H6" s="12"/>
      <c r="I6" s="14">
        <f t="shared" ref="I6:I24" si="0">+C6-G6</f>
        <v>-6013.25</v>
      </c>
    </row>
    <row r="7" spans="1:9" ht="16.5" thickBot="1">
      <c r="B7" s="9" t="s">
        <v>7</v>
      </c>
      <c r="C7" s="10">
        <v>2500</v>
      </c>
      <c r="D7" s="11"/>
      <c r="E7" s="12"/>
      <c r="F7" s="12"/>
      <c r="G7" s="14">
        <v>1815.57</v>
      </c>
      <c r="H7" s="12"/>
      <c r="I7" s="14">
        <f t="shared" si="0"/>
        <v>684.43000000000006</v>
      </c>
    </row>
    <row r="8" spans="1:9" ht="16.5" thickBot="1">
      <c r="B8" s="9" t="s">
        <v>8</v>
      </c>
      <c r="C8" s="10">
        <v>44000</v>
      </c>
      <c r="D8" s="11"/>
      <c r="E8" s="12"/>
      <c r="F8" s="12"/>
      <c r="G8" s="14">
        <f>3229.2*12</f>
        <v>38750.399999999994</v>
      </c>
      <c r="H8" s="12"/>
      <c r="I8" s="14">
        <f t="shared" si="0"/>
        <v>5249.6000000000058</v>
      </c>
    </row>
    <row r="9" spans="1:9" ht="16.5" thickBot="1">
      <c r="B9" s="9" t="s">
        <v>9</v>
      </c>
      <c r="C9" s="10">
        <v>4500</v>
      </c>
      <c r="D9" s="11"/>
      <c r="E9" s="12"/>
      <c r="F9" s="12"/>
      <c r="G9" s="14">
        <f>1164.6+2717.4</f>
        <v>3882</v>
      </c>
      <c r="H9" s="12"/>
      <c r="I9" s="14">
        <f t="shared" si="0"/>
        <v>618</v>
      </c>
    </row>
    <row r="10" spans="1:9" ht="16.5" thickBot="1">
      <c r="B10" s="9" t="s">
        <v>10</v>
      </c>
      <c r="C10" s="10">
        <v>4100</v>
      </c>
      <c r="D10" s="11"/>
      <c r="E10" s="12"/>
      <c r="F10" s="12"/>
      <c r="G10" s="14">
        <v>4013.17</v>
      </c>
      <c r="H10" s="12"/>
      <c r="I10" s="14">
        <f t="shared" si="0"/>
        <v>86.829999999999927</v>
      </c>
    </row>
    <row r="11" spans="1:9" ht="16.5" thickBot="1">
      <c r="B11" s="9" t="s">
        <v>11</v>
      </c>
      <c r="C11" s="10"/>
      <c r="D11" s="11"/>
      <c r="E11" s="12"/>
      <c r="F11" s="12"/>
      <c r="G11" s="14">
        <v>649.20000000000005</v>
      </c>
      <c r="H11" s="12"/>
      <c r="I11" s="14"/>
    </row>
    <row r="12" spans="1:9" ht="16.5" thickBot="1">
      <c r="B12" s="9" t="s">
        <v>12</v>
      </c>
      <c r="C12" s="10">
        <v>550</v>
      </c>
      <c r="D12" s="11"/>
      <c r="E12" s="12"/>
      <c r="F12" s="12"/>
      <c r="G12" s="14">
        <v>360.16</v>
      </c>
      <c r="H12" s="12"/>
      <c r="I12" s="14"/>
    </row>
    <row r="13" spans="1:9" ht="16.5" thickBot="1">
      <c r="B13" s="9" t="s">
        <v>13</v>
      </c>
      <c r="C13" s="10">
        <v>3000</v>
      </c>
      <c r="D13" s="11"/>
      <c r="E13" s="12"/>
      <c r="F13" s="12"/>
      <c r="G13" s="14">
        <f>1076.13+1917.3</f>
        <v>2993.4300000000003</v>
      </c>
      <c r="H13" s="12"/>
      <c r="I13" s="14">
        <f t="shared" si="0"/>
        <v>6.569999999999709</v>
      </c>
    </row>
    <row r="14" spans="1:9" ht="16.5" thickBot="1">
      <c r="B14" s="9" t="s">
        <v>14</v>
      </c>
      <c r="C14" s="10">
        <v>4700</v>
      </c>
      <c r="D14" s="11"/>
      <c r="E14" s="12"/>
      <c r="F14" s="12"/>
      <c r="G14" s="14">
        <f>3599.95+308.7</f>
        <v>3908.6499999999996</v>
      </c>
      <c r="H14" s="12"/>
      <c r="I14" s="14"/>
    </row>
    <row r="15" spans="1:9" ht="16.5" thickBot="1">
      <c r="B15" s="9"/>
      <c r="C15" s="10"/>
      <c r="D15" s="11"/>
      <c r="E15" s="12"/>
      <c r="F15" s="12"/>
      <c r="G15" s="14"/>
      <c r="H15" s="12"/>
      <c r="I15" s="14">
        <f t="shared" si="0"/>
        <v>0</v>
      </c>
    </row>
    <row r="16" spans="1:9" ht="19.5" thickBot="1">
      <c r="B16" s="15" t="s">
        <v>15</v>
      </c>
      <c r="C16" s="16">
        <f>SUM(C5:C14)</f>
        <v>84303.500204020675</v>
      </c>
      <c r="D16" s="11" t="s">
        <v>16</v>
      </c>
      <c r="E16" s="12"/>
      <c r="F16" s="12"/>
      <c r="G16" s="16">
        <f>SUM(G5:G14)</f>
        <v>83339.330204020662</v>
      </c>
      <c r="H16" s="12"/>
      <c r="I16" s="16">
        <f t="shared" si="0"/>
        <v>964.17000000001281</v>
      </c>
    </row>
    <row r="17" spans="2:9" ht="38.1" customHeight="1" thickBot="1">
      <c r="B17" s="15" t="s">
        <v>17</v>
      </c>
      <c r="C17" s="17">
        <f>IF(C16&lt;=(C25*0.45),C16,(C25*0.45))</f>
        <v>68912.325091809311</v>
      </c>
      <c r="D17" s="11" t="s">
        <v>16</v>
      </c>
      <c r="E17" s="12"/>
      <c r="F17" s="12"/>
      <c r="G17" s="18">
        <f>IF(G16&lt;=(G25*0.45),G16,(G25*0.45))</f>
        <v>67025.097856809298</v>
      </c>
      <c r="H17" s="12"/>
      <c r="I17" s="18">
        <f t="shared" si="0"/>
        <v>1887.227235000013</v>
      </c>
    </row>
    <row r="18" spans="2:9" ht="34.5" customHeight="1" thickBot="1">
      <c r="B18" s="5" t="s">
        <v>18</v>
      </c>
      <c r="C18" s="19"/>
      <c r="D18" s="20"/>
      <c r="E18" s="12"/>
      <c r="F18" s="12"/>
      <c r="G18" s="19"/>
      <c r="H18" s="12"/>
      <c r="I18" s="19"/>
    </row>
    <row r="19" spans="2:9" ht="16.5" thickBot="1">
      <c r="B19" s="21" t="s">
        <v>19</v>
      </c>
      <c r="C19" s="22">
        <v>7000</v>
      </c>
      <c r="D19" s="11"/>
      <c r="E19" s="12"/>
      <c r="F19" s="12"/>
      <c r="G19" s="23">
        <v>6905.65</v>
      </c>
      <c r="H19" s="12"/>
      <c r="I19" s="23">
        <f t="shared" si="0"/>
        <v>94.350000000000364</v>
      </c>
    </row>
    <row r="20" spans="2:9" ht="16.5" thickBot="1">
      <c r="B20" s="21" t="s">
        <v>20</v>
      </c>
      <c r="C20" s="22">
        <f>+[1]PERSONALE!G19</f>
        <v>47335</v>
      </c>
      <c r="D20" s="11"/>
      <c r="E20" s="12"/>
      <c r="F20" s="12"/>
      <c r="G20" s="23">
        <v>43022.971699999995</v>
      </c>
      <c r="H20" s="12"/>
      <c r="I20" s="23">
        <f t="shared" si="0"/>
        <v>4312.0283000000054</v>
      </c>
    </row>
    <row r="21" spans="2:9" ht="16.5" thickBot="1">
      <c r="B21" s="21" t="s">
        <v>21</v>
      </c>
      <c r="C21" s="22">
        <v>14500</v>
      </c>
      <c r="D21" s="11"/>
      <c r="E21" s="12"/>
      <c r="F21" s="12"/>
      <c r="G21" s="23">
        <v>15676.71</v>
      </c>
      <c r="H21" s="12"/>
      <c r="I21" s="23">
        <f t="shared" si="0"/>
        <v>-1176.7099999999991</v>
      </c>
    </row>
    <row r="22" spans="2:9" ht="16.5" thickBot="1">
      <c r="B22" s="21"/>
      <c r="C22" s="22"/>
      <c r="D22" s="11"/>
      <c r="E22" s="12"/>
      <c r="F22" s="12"/>
      <c r="G22" s="23"/>
      <c r="H22" s="12"/>
      <c r="I22" s="23">
        <f t="shared" si="0"/>
        <v>0</v>
      </c>
    </row>
    <row r="23" spans="2:9" ht="19.5" thickBot="1">
      <c r="B23" s="24" t="s">
        <v>22</v>
      </c>
      <c r="C23" s="25">
        <f>SUM(C19:C22)</f>
        <v>68835</v>
      </c>
      <c r="D23" s="11" t="s">
        <v>16</v>
      </c>
      <c r="E23" s="12"/>
      <c r="F23" s="12"/>
      <c r="G23" s="26">
        <f>SUM(G19:G22)</f>
        <v>65605.331699999995</v>
      </c>
      <c r="H23" s="12"/>
      <c r="I23" s="26">
        <f t="shared" si="0"/>
        <v>3229.6683000000048</v>
      </c>
    </row>
    <row r="24" spans="2:9" ht="19.5" thickBot="1">
      <c r="B24" s="24" t="s">
        <v>23</v>
      </c>
      <c r="C24" s="25">
        <f>+C25-C17</f>
        <v>84226.175112211364</v>
      </c>
      <c r="D24" s="11"/>
      <c r="E24" s="12"/>
      <c r="F24" s="12"/>
      <c r="G24" s="26">
        <f>+G25-G17</f>
        <v>81919.564047211345</v>
      </c>
      <c r="H24" s="12"/>
      <c r="I24" s="26">
        <f t="shared" si="0"/>
        <v>2306.6110650000192</v>
      </c>
    </row>
    <row r="25" spans="2:9" ht="38.1" customHeight="1" thickBot="1">
      <c r="B25" s="24" t="s">
        <v>24</v>
      </c>
      <c r="C25" s="27">
        <f>+C23+C16</f>
        <v>153138.50020402067</v>
      </c>
      <c r="D25" s="11" t="s">
        <v>16</v>
      </c>
      <c r="E25" s="12"/>
      <c r="F25" s="12"/>
      <c r="G25" s="28">
        <f>+G23+G16</f>
        <v>148944.66190402064</v>
      </c>
      <c r="H25" s="12"/>
      <c r="I25" s="28">
        <f>+C25-G25</f>
        <v>4193.8383000000322</v>
      </c>
    </row>
    <row r="26" spans="2:9" ht="38.1" customHeight="1" thickBot="1">
      <c r="B26" s="24" t="s">
        <v>25</v>
      </c>
      <c r="C26" s="27">
        <f>+C25*1.1</f>
        <v>168452.35022442276</v>
      </c>
      <c r="D26" s="11"/>
      <c r="E26" s="12"/>
      <c r="F26" s="12"/>
      <c r="G26" s="28">
        <f>+G25*1.1</f>
        <v>163839.12809442272</v>
      </c>
      <c r="H26" s="12"/>
      <c r="I26" s="28">
        <f>+C26-G26</f>
        <v>4613.2221300000383</v>
      </c>
    </row>
    <row r="27" spans="2:9" ht="38.1" customHeight="1" thickBot="1">
      <c r="B27" s="24" t="s">
        <v>26</v>
      </c>
      <c r="C27" s="27">
        <f>+'[1]SCAGLIONI QUOTA VARIABILE'!G46</f>
        <v>166976.28760099024</v>
      </c>
      <c r="D27" s="11"/>
      <c r="E27" s="12"/>
      <c r="F27" s="12"/>
      <c r="G27" s="12"/>
      <c r="H27" s="12"/>
      <c r="I27" s="12"/>
    </row>
    <row r="29" spans="2:9" ht="31.5">
      <c r="B29" s="29" t="s">
        <v>27</v>
      </c>
      <c r="C29" s="30" t="str">
        <f>IF(C16&lt;=(0.45*C25),"Valore di Cf ammissibile","Valore di Cf non interamente ammissibile. I costi fissi non coperti da quota fissa saranno coperti dalla quota variabile ")</f>
        <v xml:space="preserve">Valore di Cf non interamente ammissibile. I costi fissi non coperti da quota fissa saranno coperti dalla quota variabile </v>
      </c>
      <c r="D29" s="30"/>
      <c r="E29" s="30"/>
      <c r="F29" s="30"/>
      <c r="G29" s="30"/>
    </row>
    <row r="30" spans="2:9" ht="26.25" customHeight="1">
      <c r="B30" s="31"/>
      <c r="C30" s="32"/>
    </row>
    <row r="31" spans="2:9" ht="45" customHeight="1" thickBot="1">
      <c r="B31" s="33" t="s">
        <v>28</v>
      </c>
      <c r="C31" s="33"/>
    </row>
    <row r="32" spans="2:9" ht="24" customHeight="1">
      <c r="B32" s="34" t="s">
        <v>29</v>
      </c>
      <c r="C32" s="35">
        <f>+'[1]SCAGLIONI QUOTA VARIABILE'!C39+'[1]SCAGLIONI QUOTA VARIABILE'!C40+'[1]SCAGLIONI QUOTA VARIABILE'!C41</f>
        <v>3995</v>
      </c>
      <c r="D32" s="7" t="s">
        <v>30</v>
      </c>
    </row>
    <row r="33" spans="1:4" ht="24" customHeight="1">
      <c r="B33" s="36" t="s">
        <v>31</v>
      </c>
      <c r="C33" s="37">
        <f>+'[1]SCAGLIONI QUOTA VARIABILE'!C39</f>
        <v>3590</v>
      </c>
      <c r="D33" s="7" t="s">
        <v>30</v>
      </c>
    </row>
    <row r="34" spans="1:4" ht="24" customHeight="1">
      <c r="B34" s="36" t="s">
        <v>32</v>
      </c>
      <c r="C34" s="38">
        <f>+'[1]SCAGLIONI QUOTA VARIABILE'!C40+'[1]SCAGLIONI QUOTA VARIABILE'!C41</f>
        <v>405</v>
      </c>
      <c r="D34" s="7" t="s">
        <v>16</v>
      </c>
    </row>
    <row r="35" spans="1:4" ht="24" customHeight="1" thickBot="1">
      <c r="B35" s="39" t="s">
        <v>33</v>
      </c>
      <c r="C35" s="40">
        <f>+'[1]SCAGLIONI QUOTA VARIABILE'!C41</f>
        <v>39</v>
      </c>
      <c r="D35" s="7" t="s">
        <v>30</v>
      </c>
    </row>
    <row r="36" spans="1:4" ht="24" customHeight="1">
      <c r="A36" s="41"/>
      <c r="B36" s="42" t="s">
        <v>34</v>
      </c>
      <c r="C36" s="43"/>
      <c r="D36" s="7" t="s">
        <v>35</v>
      </c>
    </row>
    <row r="37" spans="1:4" ht="24" customHeight="1">
      <c r="A37" s="41"/>
      <c r="B37" s="44" t="s">
        <v>36</v>
      </c>
      <c r="C37" s="45"/>
      <c r="D37" s="7" t="s">
        <v>35</v>
      </c>
    </row>
    <row r="38" spans="1:4" ht="24" customHeight="1" thickBot="1">
      <c r="A38" s="41"/>
      <c r="B38" s="46" t="s">
        <v>37</v>
      </c>
      <c r="C38" s="47">
        <f>C34-C35-C36-C37</f>
        <v>366</v>
      </c>
      <c r="D38" s="7" t="s">
        <v>16</v>
      </c>
    </row>
    <row r="39" spans="1:4" ht="30" customHeight="1">
      <c r="A39" s="41"/>
      <c r="B39" s="48" t="s">
        <v>38</v>
      </c>
      <c r="C39" s="49"/>
    </row>
    <row r="40" spans="1:4" ht="13.5" thickBot="1"/>
    <row r="41" spans="1:4" ht="36" customHeight="1">
      <c r="B41" s="50" t="s">
        <v>39</v>
      </c>
      <c r="C41" s="51"/>
    </row>
    <row r="42" spans="1:4" ht="24" customHeight="1">
      <c r="B42" s="44" t="s">
        <v>40</v>
      </c>
      <c r="C42" s="52"/>
      <c r="D42" s="7" t="s">
        <v>35</v>
      </c>
    </row>
    <row r="43" spans="1:4" ht="24" customHeight="1" thickBot="1">
      <c r="B43" s="53" t="s">
        <v>41</v>
      </c>
      <c r="C43" s="54"/>
      <c r="D43" s="7" t="s">
        <v>35</v>
      </c>
    </row>
    <row r="44" spans="1:4" ht="24" customHeight="1" thickBot="1">
      <c r="B44" s="55" t="s">
        <v>42</v>
      </c>
      <c r="C44" s="56">
        <v>2</v>
      </c>
      <c r="D44" s="7" t="s">
        <v>30</v>
      </c>
    </row>
    <row r="45" spans="1:4" ht="39" customHeight="1">
      <c r="A45" s="41"/>
      <c r="B45" s="48" t="s">
        <v>43</v>
      </c>
      <c r="C45" s="49"/>
    </row>
    <row r="46" spans="1:4" s="41" customFormat="1" ht="50.25" customHeight="1">
      <c r="B46" s="48" t="s">
        <v>44</v>
      </c>
      <c r="C46" s="49"/>
      <c r="D46" s="57"/>
    </row>
    <row r="47" spans="1:4" ht="50.25" customHeight="1" thickBot="1">
      <c r="A47" s="41"/>
      <c r="B47" s="58"/>
      <c r="C47" s="41"/>
      <c r="D47" s="57"/>
    </row>
    <row r="48" spans="1:4" s="41" customFormat="1" ht="21" thickBot="1">
      <c r="B48" s="59" t="s">
        <v>28</v>
      </c>
      <c r="C48" s="60"/>
      <c r="D48" s="57"/>
    </row>
    <row r="49" spans="2:6" s="41" customFormat="1" ht="24" customHeight="1">
      <c r="B49" s="61" t="s">
        <v>45</v>
      </c>
      <c r="C49" s="62">
        <f>C17/(C33+C44*C38+C36*C42+C37*C43+ 0.5*C35)</f>
        <v>15.872929884097504</v>
      </c>
      <c r="D49" s="57" t="s">
        <v>16</v>
      </c>
      <c r="E49" s="63">
        <f>C49*C33</f>
        <v>56983.818283910041</v>
      </c>
    </row>
    <row r="50" spans="2:6" s="41" customFormat="1" ht="24" customHeight="1">
      <c r="B50" s="64" t="s">
        <v>46</v>
      </c>
      <c r="C50" s="65">
        <f>C49/2</f>
        <v>7.9364649420487519</v>
      </c>
      <c r="D50" s="57" t="s">
        <v>16</v>
      </c>
      <c r="E50" s="63">
        <f>C50*C35</f>
        <v>309.52213273990134</v>
      </c>
    </row>
    <row r="51" spans="2:6" s="41" customFormat="1" ht="24" customHeight="1">
      <c r="B51" s="64" t="s">
        <v>47</v>
      </c>
      <c r="C51" s="65">
        <f>C42*C49</f>
        <v>0</v>
      </c>
      <c r="D51" s="57" t="s">
        <v>16</v>
      </c>
      <c r="E51" s="63">
        <f>C51*C36</f>
        <v>0</v>
      </c>
    </row>
    <row r="52" spans="2:6" s="41" customFormat="1" ht="24" customHeight="1">
      <c r="B52" s="64" t="s">
        <v>48</v>
      </c>
      <c r="C52" s="65">
        <f>C43*C49</f>
        <v>0</v>
      </c>
      <c r="D52" s="57" t="s">
        <v>16</v>
      </c>
      <c r="E52" s="63">
        <f>C52*C37</f>
        <v>0</v>
      </c>
    </row>
    <row r="53" spans="2:6" s="41" customFormat="1" ht="32.25" thickBot="1">
      <c r="B53" s="66" t="s">
        <v>49</v>
      </c>
      <c r="C53" s="67">
        <f>C44*C49</f>
        <v>31.745859768195007</v>
      </c>
      <c r="D53" s="57" t="s">
        <v>16</v>
      </c>
      <c r="E53" s="63">
        <f>C53*C38</f>
        <v>11618.984675159372</v>
      </c>
      <c r="F53" s="68"/>
    </row>
    <row r="54" spans="2:6" s="41" customFormat="1" ht="29.25" customHeight="1">
      <c r="B54" s="69"/>
      <c r="C54" s="70"/>
      <c r="D54" s="57"/>
      <c r="E54" s="71">
        <f>SUM(E49:E53)</f>
        <v>68912.325091809325</v>
      </c>
      <c r="F54" s="68"/>
    </row>
    <row r="55" spans="2:6" s="41" customFormat="1" ht="29.25" customHeight="1">
      <c r="B55" s="69"/>
      <c r="C55" s="70"/>
      <c r="D55" s="57"/>
    </row>
    <row r="56" spans="2:6" ht="33.75" customHeight="1">
      <c r="B56" s="29" t="s">
        <v>50</v>
      </c>
      <c r="C56" s="72">
        <f>C16-C17</f>
        <v>15391.175112211364</v>
      </c>
      <c r="D56" s="7" t="s">
        <v>16</v>
      </c>
    </row>
    <row r="57" spans="2:6" s="41" customFormat="1" ht="29.25" customHeight="1">
      <c r="B57" s="69"/>
      <c r="C57" s="70"/>
      <c r="D57" s="57"/>
    </row>
    <row r="58" spans="2:6" ht="29.25" customHeight="1">
      <c r="B58" s="69"/>
      <c r="C58" s="73"/>
    </row>
    <row r="59" spans="2:6" ht="51.75" customHeight="1" thickBot="1">
      <c r="B59" s="33" t="s">
        <v>51</v>
      </c>
      <c r="C59" s="33"/>
    </row>
    <row r="60" spans="2:6" ht="37.5" customHeight="1" thickBot="1">
      <c r="B60" s="74" t="s">
        <v>52</v>
      </c>
      <c r="C60" s="75">
        <f>+'[1]SCAGLIONI QUOTA VARIABILE'!M32</f>
        <v>326145</v>
      </c>
      <c r="D60" s="7" t="s">
        <v>30</v>
      </c>
    </row>
    <row r="61" spans="2:6" ht="34.5" customHeight="1" thickBot="1">
      <c r="B61" s="74" t="s">
        <v>53</v>
      </c>
      <c r="C61" s="75">
        <f>+'[1]SCAGLIONI QUOTA VARIABILE'!M12</f>
        <v>27000</v>
      </c>
      <c r="D61" s="7" t="s">
        <v>30</v>
      </c>
    </row>
    <row r="62" spans="2:6" ht="34.5" customHeight="1" thickBot="1">
      <c r="B62" s="74" t="s">
        <v>54</v>
      </c>
      <c r="C62" s="75"/>
      <c r="D62" s="7" t="s">
        <v>30</v>
      </c>
    </row>
    <row r="63" spans="2:6" ht="34.5" customHeight="1">
      <c r="B63" s="69"/>
      <c r="C63" s="76"/>
    </row>
    <row r="64" spans="2:6" ht="37.5" customHeight="1" thickBot="1">
      <c r="B64" s="48"/>
    </row>
    <row r="65" spans="2:6" ht="32.25" customHeight="1" thickBot="1">
      <c r="B65" s="77" t="s">
        <v>55</v>
      </c>
      <c r="C65" s="78">
        <f>(C56+C23-C62)/(C60-0.5*C61)</f>
        <v>0.26939875933474505</v>
      </c>
      <c r="D65" s="7" t="s">
        <v>16</v>
      </c>
      <c r="E65" s="63">
        <f>C65*(C60-C61)+C62</f>
        <v>80589.291861192309</v>
      </c>
    </row>
    <row r="66" spans="2:6" ht="32.25" customHeight="1">
      <c r="B66" s="79" t="s">
        <v>56</v>
      </c>
      <c r="C66" s="80">
        <f>FLOOR(C65,0.01)</f>
        <v>0.26</v>
      </c>
      <c r="E66" s="63"/>
    </row>
    <row r="67" spans="2:6" s="41" customFormat="1" ht="32.25" customHeight="1" thickBot="1">
      <c r="B67" s="81"/>
      <c r="C67" s="82"/>
      <c r="D67" s="57"/>
    </row>
    <row r="68" spans="2:6" ht="32.25" customHeight="1" thickBot="1">
      <c r="B68" s="77" t="s">
        <v>57</v>
      </c>
      <c r="C68" s="78">
        <f>C65*0.5</f>
        <v>0.13469937966737253</v>
      </c>
      <c r="D68" s="7" t="s">
        <v>16</v>
      </c>
      <c r="E68" s="63">
        <f>C68*C61</f>
        <v>3636.8832510190582</v>
      </c>
    </row>
    <row r="69" spans="2:6" ht="83.25" customHeight="1" thickBot="1">
      <c r="C69" s="83"/>
      <c r="E69" s="63">
        <f>SUM(E65:E68)</f>
        <v>84226.175112211364</v>
      </c>
    </row>
    <row r="70" spans="2:6" ht="65.25" customHeight="1" thickBot="1">
      <c r="B70" s="84" t="s">
        <v>58</v>
      </c>
      <c r="C70" s="85"/>
      <c r="D70" s="86"/>
      <c r="E70" s="63">
        <f>C56+C23</f>
        <v>84226.175112211364</v>
      </c>
    </row>
    <row r="71" spans="2:6" s="41" customFormat="1" ht="32.25" customHeight="1" thickBot="1">
      <c r="D71" s="57"/>
      <c r="E71" s="63">
        <f>E70+E54</f>
        <v>153138.5002040207</v>
      </c>
    </row>
    <row r="72" spans="2:6" s="41" customFormat="1" ht="46.5" customHeight="1" thickBot="1">
      <c r="B72" s="74" t="s">
        <v>59</v>
      </c>
      <c r="C72" s="75"/>
      <c r="D72" s="57" t="s">
        <v>30</v>
      </c>
    </row>
    <row r="73" spans="2:6" s="41" customFormat="1" ht="46.5" customHeight="1" thickBot="1">
      <c r="B73" s="74" t="s">
        <v>60</v>
      </c>
      <c r="C73" s="75"/>
      <c r="D73" s="57" t="s">
        <v>30</v>
      </c>
    </row>
    <row r="74" spans="2:6" s="41" customFormat="1" ht="46.5" customHeight="1">
      <c r="B74" s="87" t="s">
        <v>61</v>
      </c>
      <c r="C74" s="88">
        <f>C60-C72-C61</f>
        <v>299145</v>
      </c>
      <c r="D74" s="57" t="s">
        <v>16</v>
      </c>
    </row>
    <row r="75" spans="2:6" s="41" customFormat="1" ht="46.5" customHeight="1">
      <c r="B75" s="64" t="s">
        <v>62</v>
      </c>
      <c r="C75" s="89" t="e">
        <f>C72/C73</f>
        <v>#DIV/0!</v>
      </c>
      <c r="D75" s="57" t="s">
        <v>16</v>
      </c>
    </row>
    <row r="76" spans="2:6" s="41" customFormat="1" ht="48.75" customHeight="1" thickBot="1">
      <c r="B76" s="90" t="s">
        <v>63</v>
      </c>
      <c r="C76" s="91">
        <f>C74/(C32-C73)</f>
        <v>74.879849812265334</v>
      </c>
      <c r="D76" s="57" t="s">
        <v>16</v>
      </c>
      <c r="F76" s="63" t="e">
        <f>C76/C75</f>
        <v>#DIV/0!</v>
      </c>
    </row>
    <row r="77" spans="2:6" s="41" customFormat="1" ht="48.75" customHeight="1">
      <c r="B77" s="92"/>
      <c r="C77" s="70"/>
      <c r="D77" s="57"/>
      <c r="F77" s="93"/>
    </row>
    <row r="78" spans="2:6" s="41" customFormat="1" ht="56.25" customHeight="1">
      <c r="B78" s="94" t="s">
        <v>64</v>
      </c>
      <c r="C78" s="95"/>
      <c r="D78" s="57" t="s">
        <v>16</v>
      </c>
      <c r="F78" s="93"/>
    </row>
    <row r="79" spans="2:6" s="41" customFormat="1" ht="29.25" customHeight="1" thickBot="1">
      <c r="B79" s="69"/>
      <c r="C79" s="70"/>
      <c r="D79" s="57"/>
      <c r="F79" s="68"/>
    </row>
    <row r="80" spans="2:6" s="41" customFormat="1" ht="29.25" customHeight="1" thickBot="1">
      <c r="B80" s="96" t="s">
        <v>65</v>
      </c>
      <c r="C80" s="97"/>
      <c r="D80" s="98"/>
    </row>
    <row r="81" spans="2:6" s="41" customFormat="1" ht="24" hidden="1" customHeight="1">
      <c r="B81" s="99" t="s">
        <v>66</v>
      </c>
      <c r="C81" s="100">
        <f>(C23-C62)/(C60-C61*0.5)</f>
        <v>0.22016984119368613</v>
      </c>
      <c r="D81" s="57" t="s">
        <v>16</v>
      </c>
      <c r="E81" s="101">
        <f>(C23-C62)/(C60-0.5*C61)</f>
        <v>0.22016984119368613</v>
      </c>
      <c r="F81" s="68">
        <f>E81*(C60-C61)</f>
        <v>65862.707143885244</v>
      </c>
    </row>
    <row r="82" spans="2:6" s="41" customFormat="1" ht="24" hidden="1" customHeight="1">
      <c r="B82" s="99" t="s">
        <v>67</v>
      </c>
      <c r="C82" s="102">
        <f>C81*50%</f>
        <v>0.11008492059684306</v>
      </c>
      <c r="D82" s="57" t="s">
        <v>16</v>
      </c>
      <c r="E82" s="101">
        <f>C82*C61</f>
        <v>2972.2928561147628</v>
      </c>
      <c r="F82" s="103">
        <f>C82*C61</f>
        <v>2972.2928561147628</v>
      </c>
    </row>
    <row r="83" spans="2:6" ht="24" customHeight="1" thickBot="1">
      <c r="B83" s="104" t="s">
        <v>68</v>
      </c>
      <c r="C83" s="78" t="e">
        <f>C56/(C74+C76*C73+0.5*C61)*(C76*C73/C72)+C81</f>
        <v>#DIV/0!</v>
      </c>
      <c r="D83" s="57" t="s">
        <v>16</v>
      </c>
      <c r="F83" s="63">
        <f>SUM(F81:F82)</f>
        <v>68835</v>
      </c>
    </row>
    <row r="84" spans="2:6" ht="24" customHeight="1" thickBot="1">
      <c r="B84" s="104" t="s">
        <v>69</v>
      </c>
      <c r="C84" s="78">
        <f>C56/(C74+C76*C73+0.5*C61)+C81</f>
        <v>0.26939875933474505</v>
      </c>
      <c r="D84" s="57" t="s">
        <v>16</v>
      </c>
      <c r="F84" s="63">
        <f>C23-C62</f>
        <v>68835</v>
      </c>
    </row>
    <row r="85" spans="2:6" ht="18.75" thickBot="1">
      <c r="B85" s="104" t="s">
        <v>70</v>
      </c>
      <c r="C85" s="78">
        <f>C84/2</f>
        <v>0.13469937966737253</v>
      </c>
      <c r="D85" s="57" t="s">
        <v>16</v>
      </c>
    </row>
    <row r="86" spans="2:6" s="41" customFormat="1" ht="18">
      <c r="B86" s="105"/>
      <c r="C86" s="82"/>
      <c r="D86" s="57"/>
    </row>
    <row r="87" spans="2:6" s="41" customFormat="1" ht="18">
      <c r="B87" s="105"/>
      <c r="C87" s="82"/>
      <c r="D87" s="57"/>
    </row>
    <row r="88" spans="2:6" ht="13.5" thickBot="1">
      <c r="C88" s="106"/>
    </row>
    <row r="89" spans="2:6">
      <c r="C89" s="107" t="e">
        <f>C83*C72</f>
        <v>#DIV/0!</v>
      </c>
      <c r="D89" s="108"/>
    </row>
    <row r="90" spans="2:6">
      <c r="C90" s="107">
        <f>C84*C74</f>
        <v>80589.291861192309</v>
      </c>
      <c r="D90" s="109"/>
    </row>
    <row r="91" spans="2:6">
      <c r="C91" s="107">
        <f>C85*C61</f>
        <v>3636.8832510190582</v>
      </c>
      <c r="D91" s="107">
        <f>C56+C23-C62</f>
        <v>84226.175112211364</v>
      </c>
      <c r="E91" s="63">
        <f>D91+E54</f>
        <v>153138.5002040207</v>
      </c>
    </row>
    <row r="92" spans="2:6" ht="13.5" thickBot="1">
      <c r="C92" s="107" t="e">
        <f>SUM(C89:C91)</f>
        <v>#DIV/0!</v>
      </c>
      <c r="D92" s="110"/>
      <c r="E92" s="63">
        <f>E91+C62</f>
        <v>153138.5002040207</v>
      </c>
      <c r="F92" s="63" t="e">
        <f>C92+E54</f>
        <v>#DIV/0!</v>
      </c>
    </row>
    <row r="93" spans="2:6">
      <c r="C93" s="63"/>
      <c r="D93" s="111"/>
      <c r="E93" s="112"/>
    </row>
    <row r="94" spans="2:6">
      <c r="C94" s="113"/>
      <c r="E94" s="114"/>
      <c r="F94" s="113"/>
    </row>
    <row r="95" spans="2:6">
      <c r="C95" s="63"/>
      <c r="D95" s="63"/>
    </row>
    <row r="96" spans="2:6">
      <c r="C96" s="63"/>
      <c r="D96" s="111"/>
      <c r="E96" s="106"/>
    </row>
    <row r="97" spans="2:4">
      <c r="C97" s="63"/>
      <c r="D97" s="63"/>
    </row>
    <row r="98" spans="2:4">
      <c r="C98" s="115"/>
      <c r="D98" s="63"/>
    </row>
    <row r="99" spans="2:4">
      <c r="B99" s="106"/>
      <c r="C99" s="116"/>
      <c r="D99" s="63"/>
    </row>
    <row r="100" spans="2:4">
      <c r="B100" s="106"/>
      <c r="C100" s="106"/>
    </row>
    <row r="101" spans="2:4">
      <c r="B101" s="106"/>
      <c r="C101" s="113"/>
      <c r="D101" s="117"/>
    </row>
    <row r="103" spans="2:4">
      <c r="C103" s="118"/>
    </row>
    <row r="106" spans="2:4">
      <c r="C106" s="119"/>
    </row>
    <row r="107" spans="2:4">
      <c r="C107" s="106"/>
    </row>
  </sheetData>
  <mergeCells count="8">
    <mergeCell ref="B70:D70"/>
    <mergeCell ref="B80:C80"/>
    <mergeCell ref="B2:I2"/>
    <mergeCell ref="C29:G29"/>
    <mergeCell ref="B31:C31"/>
    <mergeCell ref="B41:C41"/>
    <mergeCell ref="B48:C48"/>
    <mergeCell ref="B59:C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Aiardi</dc:creator>
  <cp:lastModifiedBy>Cristina Aiardi</cp:lastModifiedBy>
  <dcterms:created xsi:type="dcterms:W3CDTF">2016-04-15T10:43:15Z</dcterms:created>
  <dcterms:modified xsi:type="dcterms:W3CDTF">2016-04-15T10:45:21Z</dcterms:modified>
</cp:coreProperties>
</file>